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01"/>
  <workbookPr codeName="ThisWorkbook" autoCompressPictures="0"/>
  <mc:AlternateContent xmlns:mc="http://schemas.openxmlformats.org/markup-compatibility/2006">
    <mc:Choice Requires="x15">
      <x15ac:absPath xmlns:x15ac="http://schemas.microsoft.com/office/spreadsheetml/2010/11/ac" url="\\Server1\Users\johnd\My Documents\Conflict minerals\"/>
    </mc:Choice>
  </mc:AlternateContent>
  <xr:revisionPtr revIDLastSave="0" documentId="13_ncr:1_{78C94346-B96A-425A-B159-1F6110A5314A}"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0" yWindow="0" windowWidth="28800" windowHeight="156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412"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C9" i="6" l="1"/>
  <c r="B32" i="6"/>
  <c r="C12" i="6"/>
  <c r="C11" i="6"/>
  <c r="C10" i="6"/>
  <c r="C8" i="6"/>
  <c r="C4"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24" i="6" l="1"/>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46" i="6" l="1"/>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<sst xmlns="http://schemas.openxmlformats.org/spreadsheetml/2006/main" count="21796" uniqueCount="15519">
  <si>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</si>
  <si>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</si>
  <si>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</si>
  <si>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</si>
  <si>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</si>
  <si>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</si>
  <si>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</si>
  <si>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</si>
  <si>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</si>
  <si>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</si>
  <si>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</si>
  <si>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</si>
  <si>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</si>
  <si>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</si>
  <si>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</si>
  <si>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</si>
  <si>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</si>
  <si>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</si>
  <si>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</si>
  <si>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</si>
  <si>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</si>
  <si>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</si>
  <si>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</si>
  <si>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</si>
  <si>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</si>
  <si>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</si>
  <si>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</si>
  <si>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</si>
  <si>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</si>
  <si>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</si>
  <si>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</si>
  <si>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</si>
  <si>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</si>
  <si>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</si>
  <si>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</si>
  <si>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</si>
  <si>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</si>
  <si>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</si>
  <si>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</si>
  <si>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</si>
  <si>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</si>
  <si>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</si>
  <si>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</si>
  <si>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</si>
  <si>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</si>
  <si>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</si>
  <si>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</si>
  <si>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</si>
  <si>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</si>
  <si>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</si>
  <si>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</si>
  <si>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</si>
  <si>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</si>
  <si>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</si>
  <si>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</si>
  <si>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</si>
  <si>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</si>
  <si>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</si>
  <si>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</si>
  <si>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</si>
  <si>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</si>
  <si>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</si>
  <si>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</si>
  <si>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</si>
  <si>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</si>
  <si>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</si>
  <si>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</si>
  <si>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</si>
  <si>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</si>
  <si>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</si>
  <si>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</si>
  <si>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</si>
  <si>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</si>
  <si>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</si>
  <si>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</si>
  <si>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</si>
  <si>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</si>
  <si>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</si>
  <si>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</si>
  <si>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</si>
  <si>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</si>
  <si>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</si>
  <si>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</si>
  <si>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</si>
  <si>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</si>
  <si>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</si>
  <si>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</si>
  <si>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</si>
  <si>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</si>
  <si>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</si>
  <si>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</si>
  <si>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</si>
  <si>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</si>
  <si>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</si>
  <si>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</si>
  <si>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</si>
  <si>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</si>
  <si>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</si>
  <si>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</si>
  <si>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</si>
  <si>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</si>
  <si>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</si>
  <si>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</si>
  <si>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</si>
  <si>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</si>
  <si>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</si>
  <si>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</si>
  <si>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</si>
  <si>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</si>
  <si>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</si>
  <si>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</si>
  <si>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</si>
  <si>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</si>
  <si>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</si>
  <si>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</si>
  <si>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</si>
  <si>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</si>
  <si>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</si>
  <si>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</si>
  <si>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</si>
  <si>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</si>
  <si>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</si>
  <si>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</si>
  <si>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</si>
  <si>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</si>
  <si>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</si>
  <si>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</si>
  <si>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</si>
  <si>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</si>
  <si>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</si>
  <si>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</si>
  <si>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</si>
  <si>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</si>
  <si>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</si>
  <si>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</si>
  <si>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</si>
  <si>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</si>
  <si>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</si>
  <si>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</si>
  <si>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</si>
  <si>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</si>
  <si>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</si>
  <si>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</si>
  <si>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</si>
  <si>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</si>
  <si>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</si>
  <si>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</si>
  <si>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</si>
  <si>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</si>
  <si>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</si>
  <si>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</si>
  <si>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</si>
  <si>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</si>
  <si>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</si>
  <si>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</si>
  <si>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</si>
  <si>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</si>
  <si>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</si>
  <si>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</si>
  <si>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</si>
  <si>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</si>
  <si>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</si>
  <si>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</si>
  <si>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</si>
  <si>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</si>
  <si>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</si>
  <si>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</si>
  <si>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</si>
  <si>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</si>
  <si>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</si>
  <si>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</si>
  <si>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</si>
  <si>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</si>
  <si>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</si>
  <si>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</si>
  <si>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</si>
  <si>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</si>
  <si>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</si>
  <si>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</si>
  <si>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</si>
  <si>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</si>
  <si>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</si>
  <si>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</si>
  <si>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</si>
  <si>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</si>
  <si>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</si>
  <si>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</si>
  <si>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</si>
  <si>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</si>
  <si>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</si>
  <si>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</si>
  <si>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</si>
  <si>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</si>
  <si>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</si>
  <si>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</si>
  <si>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</si>
  <si>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</si>
  <si>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</si>
  <si>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</si>
  <si>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</si>
  <si>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</si>
  <si>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</si>
  <si>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</si>
  <si>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</si>
  <si>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</si>
  <si>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</si>
  <si>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</si>
  <si>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</si>
  <si>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</si>
  <si>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</si>
  <si>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</si>
  <si>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</si>
  <si>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</si>
  <si>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</si>
  <si>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</si>
  <si>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</si>
  <si>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</si>
  <si>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</si>
  <si>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</si>
  <si>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</si>
  <si>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</si>
  <si>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</si>
  <si>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</si>
  <si>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</si>
  <si>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</si>
  <si>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</si>
  <si>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</si>
  <si>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</si>
  <si>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</si>
  <si>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</si>
  <si>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</si>
  <si>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</si>
  <si>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</si>
  <si>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</si>
  <si>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</si>
  <si>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</si>
  <si>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</si>
  <si>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</si>
  <si>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</si>
  <si>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</si>
  <si>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</si>
  <si>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</si>
  <si>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</si>
  <si>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</si>
  <si>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</si>
  <si>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</si>
  <si>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</si>
  <si>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</si>
  <si>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</si>
  <si>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</si>
  <si>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</si>
  <si>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</si>
  <si>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</si>
  <si>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</si>
  <si>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</si>
  <si>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</si>
  <si>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</si>
  <si>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</si>
  <si>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</si>
  <si>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</si>
  <si>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</si>
  <si>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</si>
  <si>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</si>
  <si>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</si>
  <si>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</si>
  <si>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</si>
  <si>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</si>
  <si>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</si>
  <si>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</si>
  <si>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</si>
  <si>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</si>
  <si>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</si>
  <si>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</si>
  <si>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</si>
  <si>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</si>
  <si>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</si>
  <si>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</si>
  <si>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</si>
  <si>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</si>
  <si>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</si>
  <si>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</si>
  <si>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</si>
  <si>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</si>
  <si>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</si>
  <si>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</si>
  <si>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</si>
  <si>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</si>
  <si>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</si>
  <si>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</si>
  <si>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</si>
  <si>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</si>
  <si>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</si>
  <si>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</si>
  <si>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</si>
  <si>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</si>
  <si>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</si>
  <si>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</si>
  <si>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</si>
  <si>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</si>
  <si>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</si>
  <si>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</si>
  <si>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</si>
  <si>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</si>
  <si>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</si>
  <si>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</si>
  <si>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</si>
  <si>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</si>
  <si>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</si>
  <si>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</si>
  <si>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</si>
  <si>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</si>
  <si>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</si>
  <si>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</si>
  <si>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</si>
  <si>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</si>
  <si>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</si>
  <si>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</si>
  <si>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</si>
  <si>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</si>
  <si>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</si>
  <si>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</si>
  <si>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</si>
  <si>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</si>
  <si>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</si>
  <si>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</si>
  <si>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</si>
  <si>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</si>
  <si>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</si>
  <si>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</si>
  <si>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</si>
  <si>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</si>
  <si>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</si>
  <si>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</si>
  <si>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</si>
  <si>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</si>
  <si>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</si>
  <si>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</si>
  <si>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</si>
  <si>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</si>
  <si>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</si>
  <si>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</si>
  <si>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</si>
  <si>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</si>
  <si>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</si>
  <si>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</si>
  <si>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</si>
  <si>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</si>
  <si>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</si>
  <si>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</si>
  <si>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</si>
  <si>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</si>
  <si>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</si>
  <si>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</si>
  <si>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</si>
  <si>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</si>
  <si>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</si>
  <si>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</si>
  <si>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</si>
  <si>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</si>
  <si>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</si>
  <si>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</si>
  <si>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</si>
  <si>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</si>
  <si>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</si>
  <si>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</si>
  <si>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</si>
  <si>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</si>
  <si>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</si>
  <si>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</si>
  <si>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</si>
  <si>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</si>
  <si>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</si>
  <si>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</si>
  <si>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</si>
  <si>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</si>
  <si>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</si>
  <si>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</si>
  <si>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</si>
  <si>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</si>
  <si>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</si>
  <si>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</si>
  <si>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</si>
  <si>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</si>
  <si>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</si>
  <si>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</si>
  <si>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</si>
  <si>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</si>
  <si>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</si>
  <si>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</si>
  <si>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</si>
  <si>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</si>
  <si>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</si>
  <si>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</si>
  <si>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</si>
  <si>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</si>
  <si>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</si>
  <si>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</si>
  <si>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</si>
  <si>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</si>
  <si>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</si>
  <si>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</si>
  <si>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</si>
  <si>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</si>
  <si>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</si>
  <si>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</si>
  <si>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</si>
  <si>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</si>
  <si>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</si>
  <si>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</si>
  <si>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</si>
  <si>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</si>
  <si>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</si>
  <si>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</si>
  <si>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</si>
  <si>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</si>
  <si>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</si>
  <si>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</si>
  <si>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</si>
  <si>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</si>
  <si>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</si>
  <si>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</si>
  <si>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</si>
  <si>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</si>
  <si>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</si>
  <si>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</si>
  <si>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</si>
  <si>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</si>
  <si>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</si>
  <si>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</si>
  <si>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</si>
  <si>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</si>
  <si>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</si>
  <si>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</si>
  <si>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</si>
  <si>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</si>
  <si>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</si>
  <si>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</si>
  <si>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</si>
  <si>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</si>
  <si>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</si>
  <si>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</si>
  <si>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</si>
  <si>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</si>
  <si>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</si>
  <si>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</si>
  <si>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</si>
  <si>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</si>
  <si>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</si>
  <si>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</si>
  <si>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</si>
  <si>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</si>
  <si>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</si>
  <si>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</si>
  <si>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</si>
  <si>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</si>
  <si>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</si>
  <si>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</si>
  <si>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</si>
  <si>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</si>
  <si>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</si>
  <si>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</si>
  <si>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</si>
  <si>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</si>
  <si>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</si>
  <si>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</si>
  <si>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</si>
  <si>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</si>
  <si>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</si>
  <si>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</si>
  <si>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</si>
  <si>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</si>
  <si>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</si>
  <si>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</si>
  <si>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</si>
  <si>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</si>
  <si>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</si>
  <si>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</si>
  <si>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</si>
  <si>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</si>
  <si>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</si>
  <si>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</si>
  <si>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</si>
  <si>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</si>
  <si>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</si>
  <si>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</si>
  <si>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</si>
  <si>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</si>
  <si>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</si>
  <si>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</si>
  <si>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</si>
  <si>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</si>
  <si>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</si>
  <si>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</si>
  <si>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</si>
  <si>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</si>
  <si>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</si>
  <si>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</si>
  <si>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</si>
  <si>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</si>
  <si>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</si>
  <si>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</si>
  <si>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</si>
  <si>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</si>
  <si>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</si>
  <si>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</si>
  <si>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</si>
  <si>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</si>
  <si>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</si>
  <si>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</si>
  <si>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</si>
  <si>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</si>
  <si>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</si>
  <si>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</si>
  <si>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</si>
  <si>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</si>
  <si>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</si>
  <si>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</si>
  <si>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</si>
  <si>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</si>
  <si>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</si>
  <si>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</si>
  <si>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</si>
  <si>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</si>
  <si>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</si>
  <si>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</si>
  <si>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</si>
  <si>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</si>
  <si>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</si>
  <si>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</si>
  <si>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</si>
  <si>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</si>
  <si>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</si>
  <si>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</si>
  <si>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</si>
  <si>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</si>
  <si>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</si>
  <si>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</si>
  <si>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</si>
  <si>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</si>
  <si>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</si>
  <si>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</si>
  <si>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</si>
  <si>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</si>
  <si>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</si>
  <si>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</si>
  <si>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</si>
  <si>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</si>
  <si>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</si>
  <si>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</si>
  <si>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</si>
  <si>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</si>
  <si>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</si>
  <si>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</si>
  <si>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</si>
  <si>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</si>
  <si>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</si>
  <si>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</si>
  <si>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</si>
  <si>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</si>
  <si>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</si>
  <si>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</si>
  <si>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</si>
  <si>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</si>
  <si>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</si>
  <si>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</si>
  <si>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</si>
  <si>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</si>
  <si>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</si>
  <si>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</si>
  <si>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</si>
  <si>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</si>
  <si>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</si>
  <si>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</si>
  <si>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</si>
  <si>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</si>
  <si>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</si>
  <si>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</si>
  <si>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</si>
  <si>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</si>
  <si>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</si>
  <si>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</si>
  <si>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</si>
  <si>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</si>
  <si>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</si>
  <si>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</si>
  <si>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</si>
  <si>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</si>
  <si>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</si>
  <si>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</si>
  <si>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</si>
  <si>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</si>
  <si>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</si>
  <si>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</si>
  <si>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</si>
  <si>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</si>
  <si>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</si>
  <si>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</si>
  <si>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</si>
  <si>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</si>
  <si>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</si>
  <si>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</si>
  <si>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</si>
  <si>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</si>
  <si>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</si>
  <si>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</si>
  <si>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</si>
  <si>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</si>
  <si>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</si>
  <si>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</si>
  <si>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</si>
  <si>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</si>
  <si>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</si>
  <si>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</si>
  <si>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</si>
  <si>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</si>
  <si>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</si>
  <si>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</si>
  <si>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</si>
  <si>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</si>
  <si>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</si>
  <si>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</si>
  <si>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</si>
  <si>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</si>
  <si>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</si>
  <si>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</si>
  <si>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</si>
  <si>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</si>
  <si>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</si>
  <si>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</si>
  <si>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</si>
  <si>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</si>
  <si>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</si>
  <si>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</si>
  <si>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</si>
  <si>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</si>
  <si>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</si>
  <si>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</si>
  <si>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</si>
  <si>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</si>
  <si>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</si>
  <si>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</si>
  <si>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</si>
  <si>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</si>
  <si>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</si>
  <si>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</si>
  <si>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</si>
  <si>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</si>
  <si>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</si>
  <si>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</si>
  <si>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</si>
  <si>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</si>
  <si>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</si>
  <si>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</si>
  <si>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</si>
  <si>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</si>
  <si>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</si>
  <si>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</si>
  <si>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</si>
  <si>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</si>
  <si>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</si>
  <si>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</si>
  <si>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</si>
  <si>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</si>
  <si>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</si>
  <si>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</si>
  <si>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</si>
  <si>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</si>
  <si>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</si>
  <si>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</si>
  <si>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</si>
  <si>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</si>
  <si>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</si>
  <si>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</si>
  <si>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</si>
  <si>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</si>
  <si>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</si>
  <si>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</si>
  <si>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</si>
  <si>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</si>
  <si>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</si>
  <si>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</si>
  <si>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</si>
  <si>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</si>
  <si>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</si>
  <si>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</si>
  <si>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</si>
  <si>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</si>
  <si>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</si>
  <si>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</si>
  <si>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</si>
  <si>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</si>
  <si>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</si>
  <si>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</si>
  <si>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</si>
  <si>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</si>
  <si>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</si>
  <si>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</si>
  <si>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</si>
  <si>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</si>
  <si>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</si>
  <si>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</si>
  <si>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</si>
  <si>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</si>
  <si>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</si>
  <si>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</si>
  <si>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</si>
  <si>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</si>
  <si>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</si>
  <si>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</si>
  <si>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</si>
  <si>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</si>
  <si>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</si>
  <si>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</si>
  <si>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</si>
  <si>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</si>
  <si>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</si>
  <si>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</si>
  <si>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</si>
  <si>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</si>
  <si>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</si>
  <si>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</si>
  <si>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</si>
  <si>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</si>
  <si>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</si>
  <si>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</si>
  <si>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</si>
  <si>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</si>
  <si>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</si>
  <si>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</si>
  <si>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</si>
  <si>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</si>
  <si>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</si>
  <si>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</si>
  <si>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</si>
  <si>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</si>
  <si>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</si>
  <si>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</si>
  <si>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</si>
  <si>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</si>
  <si>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</si>
  <si>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</si>
  <si>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</si>
  <si>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</si>
  <si>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</si>
  <si>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</si>
  <si>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</si>
  <si>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</si>
  <si>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</si>
  <si>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</si>
  <si>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</si>
  <si>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</si>
  <si>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</si>
  <si>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</si>
  <si>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</si>
  <si>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</si>
  <si>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</si>
  <si>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</si>
  <si>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</si>
  <si>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</si>
  <si>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</si>
  <si>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</si>
  <si>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</si>
  <si>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</si>
  <si>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</si>
  <si>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</si>
  <si>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</si>
  <si>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</si>
  <si>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</si>
  <si>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</si>
  <si>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</si>
  <si>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</si>
  <si>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</si>
  <si>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</si>
  <si>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</si>
  <si>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</si>
  <si>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</si>
  <si>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</si>
  <si>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</si>
  <si>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</si>
  <si>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</si>
  <si>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</si>
  <si>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</si>
  <si>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</si>
  <si>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</si>
  <si>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</si>
  <si>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</si>
  <si>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</si>
  <si>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</si>
  <si>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</si>
  <si>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</si>
  <si>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</si>
  <si>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</si>
  <si>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</si>
  <si>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</si>
  <si>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</si>
  <si>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</si>
  <si>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</si>
  <si>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</si>
  <si>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</si>
  <si>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</si>
  <si>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</si>
  <si>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</si>
  <si>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</si>
  <si>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</si>
  <si>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</si>
  <si>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</si>
  <si>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</si>
  <si>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</si>
  <si>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</si>
  <si>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</si>
  <si>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</si>
  <si>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</si>
  <si>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</si>
  <si>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</si>
  <si>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</si>
  <si>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</si>
  <si>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</si>
  <si>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</si>
  <si>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</si>
  <si>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</si>
  <si>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</si>
  <si>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</si>
  <si>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</si>
  <si>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</si>
  <si>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</si>
  <si>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</si>
  <si>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</si>
  <si>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</si>
  <si>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</si>
  <si>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</si>
  <si>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</si>
  <si>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</si>
  <si>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</si>
  <si>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</si>
  <si>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</si>
  <si>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</si>
  <si>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</si>
  <si>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</si>
  <si>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</si>
  <si>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</si>
  <si>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</si>
  <si>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</si>
  <si>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</si>
  <si>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</si>
  <si>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</si>
  <si>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</si>
  <si>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</si>
  <si>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</si>
  <si>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</si>
  <si>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</si>
  <si>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</si>
  <si>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</si>
  <si>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</si>
  <si>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</si>
  <si>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</si>
  <si>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</si>
  <si>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</si>
  <si>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</si>
  <si>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</si>
  <si>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</si>
  <si>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</si>
  <si>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</si>
  <si>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</si>
  <si>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</si>
  <si>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</si>
  <si>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</si>
  <si>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</si>
  <si>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</si>
  <si>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</si>
  <si>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</si>
  <si>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</si>
  <si>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</si>
  <si>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</si>
  <si>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</si>
  <si>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</si>
  <si>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</si>
  <si>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</si>
  <si>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</si>
  <si>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</si>
  <si>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</si>
  <si>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</si>
  <si>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</si>
  <si>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</si>
  <si>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</si>
  <si>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</si>
  <si>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</si>
  <si>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</si>
  <si>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</si>
  <si>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</si>
  <si>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</si>
  <si>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</si>
  <si>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</si>
  <si>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</si>
  <si>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</si>
  <si>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</si>
  <si>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</si>
  <si>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</si>
  <si>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</si>
  <si>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</si>
  <si>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</si>
  <si>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</si>
  <si>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</si>
  <si>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</si>
  <si>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</si>
  <si>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</si>
  <si>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</si>
  <si>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</si>
  <si>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</si>
  <si>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</si>
  <si>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</si>
  <si>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</si>
  <si>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</si>
  <si>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</si>
  <si>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</si>
  <si>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</si>
  <si>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</si>
  <si>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</si>
  <si>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</si>
  <si>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</si>
  <si>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</si>
  <si>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</si>
  <si>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</si>
  <si>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</si>
  <si>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</si>
  <si>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</si>
  <si>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</si>
  <si>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</si>
  <si>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</si>
  <si>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</si>
  <si>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</si>
  <si>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</si>
  <si>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</si>
  <si>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</si>
  <si>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</si>
  <si>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</si>
  <si>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</si>
  <si>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</si>
  <si>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</si>
  <si>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</si>
  <si>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</si>
  <si>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</si>
  <si>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</si>
  <si>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</si>
  <si>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</si>
  <si>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</si>
  <si>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</si>
  <si>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</si>
  <si>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</si>
  <si>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</si>
  <si>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</si>
  <si>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</si>
  <si>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</si>
  <si>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</si>
  <si>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</si>
  <si>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</si>
  <si>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</si>
  <si>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</si>
  <si>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</si>
  <si>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</si>
  <si>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</si>
  <si>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</si>
  <si>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</si>
  <si>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</si>
  <si>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</si>
  <si>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</si>
  <si>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</si>
  <si>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</si>
  <si>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</si>
  <si>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</si>
  <si>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</si>
  <si>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</si>
  <si>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</si>
  <si>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</si>
  <si>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</si>
  <si>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</si>
  <si>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</si>
  <si>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</si>
  <si>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</si>
  <si>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</si>
  <si>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</si>
  <si>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</si>
  <si>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</si>
  <si>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</si>
  <si>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</si>
  <si>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</si>
  <si>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</si>
  <si>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</si>
  <si>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</si>
  <si>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</si>
  <si>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</si>
  <si>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</si>
  <si>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</si>
  <si>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</si>
  <si>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</si>
  <si>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</si>
  <si>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</si>
  <si>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</si>
  <si>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</si>
  <si>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</si>
  <si>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</si>
  <si>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</si>
  <si>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</si>
  <si>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</si>
  <si>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</si>
  <si>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</si>
  <si>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</si>
  <si>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</si>
  <si>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</si>
  <si>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</si>
  <si>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</si>
  <si>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</si>
  <si>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</si>
  <si>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</si>
  <si>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</si>
  <si>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</si>
  <si>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</si>
  <si>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</si>
  <si>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</si>
  <si>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</si>
  <si>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</si>
  <si>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</si>
  <si>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</si>
  <si>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</si>
  <si>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</si>
  <si>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</si>
  <si>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</si>
  <si>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</si>
  <si>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</si>
  <si>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</si>
  <si>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</si>
  <si>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</si>
  <si>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</si>
  <si>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</si>
  <si>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</si>
  <si>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</si>
  <si>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</si>
  <si>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</si>
  <si>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</si>
  <si>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</si>
  <si>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</si>
  <si>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</si>
  <si>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</si>
  <si>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</si>
  <si>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</si>
  <si>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</si>
  <si>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</si>
  <si>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</si>
  <si>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</si>
  <si>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</si>
  <si>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</si>
  <si>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</si>
  <si>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</si>
  <si>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</si>
  <si>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</si>
  <si>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</si>
  <si>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</si>
  <si>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</si>
  <si>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</si>
  <si>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</si>
  <si>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</si>
  <si>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</si>
  <si>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</si>
  <si>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</si>
  <si>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</si>
  <si>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</si>
  <si>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</si>
  <si>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</si>
  <si>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</si>
  <si>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</si>
  <si>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</si>
  <si>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</si>
  <si>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</si>
  <si>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</si>
  <si>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</si>
  <si>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</si>
  <si>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</si>
  <si>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</si>
  <si>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</si>
  <si>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</si>
  <si>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</si>
  <si>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</si>
  <si>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</si>
  <si>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</si>
  <si>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</si>
  <si>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</si>
  <si>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</si>
  <si>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</si>
  <si>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</si>
  <si>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</si>
  <si>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</si>
  <si>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</si>
  <si>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</si>
  <si>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</si>
  <si>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</si>
  <si>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</si>
  <si>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</si>
  <si>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</si>
  <si>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</si>
  <si>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</si>
  <si>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</si>
  <si>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</si>
  <si>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</si>
  <si>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</si>
  <si>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</si>
  <si>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</si>
  <si>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</si>
  <si>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</si>
  <si>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</si>
  <si>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</si>
  <si>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</si>
  <si>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</si>
  <si>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</si>
  <si>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</si>
  <si>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</si>
  <si>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</si>
  <si>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</si>
  <si>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</si>
  <si>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</si>
  <si>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</si>
  <si>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</si>
  <si>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</si>
  <si>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</si>
  <si>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</si>
  <si>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</si>
  <si>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</si>
  <si>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</si>
  <si>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</si>
  <si>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</si>
  <si>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</si>
  <si>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</si>
  <si>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</si>
  <si>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</si>
  <si>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</si>
  <si>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</si>
  <si>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</si>
  <si>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</si>
  <si>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</si>
  <si>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</si>
  <si>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</si>
  <si>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</si>
  <si>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</si>
  <si>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</si>
  <si>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</si>
  <si>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</si>
  <si>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</si>
  <si>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</si>
  <si>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</si>
  <si>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</si>
  <si>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</si>
  <si>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</si>
  <si>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</si>
  <si>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</si>
  <si>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</si>
  <si>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</si>
  <si>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</si>
  <si>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</si>
  <si>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</si>
  <si>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</si>
  <si>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</si>
  <si>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</si>
  <si>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</si>
  <si>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</si>
  <si>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</si>
  <si>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</si>
  <si>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</si>
  <si>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</si>
  <si>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</si>
  <si>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</si>
  <si>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</si>
  <si>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</si>
  <si>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</si>
  <si>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</si>
  <si>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</si>
  <si>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</si>
  <si>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</si>
  <si>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</si>
  <si>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</si>
  <si>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</si>
  <si>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</si>
  <si>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</si>
  <si>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</si>
  <si>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</si>
  <si>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</si>
  <si>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</si>
  <si>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</si>
  <si>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</si>
  <si>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</si>
  <si>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</si>
  <si>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</si>
  <si>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</si>
  <si>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</si>
  <si>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</si>
  <si>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</si>
  <si>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</si>
  <si>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</si>
  <si>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</si>
  <si>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</si>
  <si>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</si>
  <si>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</si>
  <si>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</si>
  <si>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</si>
  <si>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</si>
  <si>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</si>
  <si>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</si>
  <si>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</si>
  <si>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</si>
  <si>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</si>
  <si>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</si>
  <si>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</si>
  <si>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</si>
  <si>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</si>
  <si>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</si>
  <si>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</si>
  <si>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</si>
  <si>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</si>
  <si>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</si>
  <si>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</si>
  <si>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</si>
  <si>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</si>
  <si>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</si>
  <si>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</si>
  <si>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</si>
  <si>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</si>
  <si>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</si>
  <si>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</si>
  <si>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</si>
  <si>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</si>
  <si>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</si>
  <si>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</si>
  <si>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</si>
  <si>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</si>
  <si>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</si>
  <si>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</si>
  <si>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</si>
  <si>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</si>
  <si>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</si>
  <si>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</si>
  <si>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</si>
  <si>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</si>
  <si>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</si>
  <si>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</si>
  <si>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</si>
  <si>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</si>
  <si>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</si>
  <si>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</si>
  <si>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</si>
  <si>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</si>
  <si>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</si>
  <si>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</si>
  <si>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</si>
  <si>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</si>
  <si>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</si>
  <si>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</si>
  <si>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</si>
  <si>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</si>
  <si>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</si>
  <si>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</si>
  <si>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</si>
  <si>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</si>
  <si>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</si>
  <si>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</si>
  <si>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</si>
  <si>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</si>
  <si>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</si>
  <si>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</si>
  <si>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</si>
  <si>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</si>
  <si>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</si>
  <si>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</si>
  <si>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</si>
  <si>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</si>
  <si>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</si>
  <si>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</si>
  <si>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</si>
  <si>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</si>
  <si>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</si>
  <si>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</si>
  <si>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</si>
  <si>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</si>
  <si>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</si>
  <si>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</si>
  <si>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</si>
  <si>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</si>
  <si>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</si>
  <si>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</si>
  <si>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</si>
  <si>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</si>
  <si>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</si>
  <si>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</si>
  <si>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</si>
  <si>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</si>
  <si>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</si>
  <si>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</si>
  <si>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</si>
  <si>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</si>
  <si>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</si>
  <si>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</si>
  <si>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</si>
  <si>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</si>
  <si>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</si>
  <si>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</si>
  <si>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</si>
  <si>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</si>
  <si>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</si>
  <si>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</si>
  <si>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</si>
  <si>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</si>
  <si>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</si>
  <si>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</si>
  <si>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</si>
  <si>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</si>
  <si>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</si>
  <si>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</si>
  <si>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</si>
  <si>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</si>
  <si>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</si>
  <si>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</si>
  <si>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</si>
  <si>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</si>
  <si>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</si>
  <si>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</si>
  <si>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</si>
  <si>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</si>
  <si>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</si>
  <si>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</si>
  <si>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</si>
  <si>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</si>
  <si>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</si>
  <si>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</si>
  <si>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</si>
  <si>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</si>
  <si>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</si>
  <si>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</si>
  <si>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</si>
  <si>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</si>
  <si>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</si>
  <si>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</si>
  <si>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</si>
  <si>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</si>
  <si>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</si>
  <si>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</si>
  <si>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</si>
  <si>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</si>
  <si>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</si>
  <si>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</si>
  <si>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</si>
  <si>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</si>
  <si>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</si>
  <si>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</si>
  <si>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</si>
  <si>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</si>
  <si>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</si>
  <si>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</si>
  <si>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</si>
  <si>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</si>
  <si>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</si>
  <si>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</si>
  <si>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</si>
  <si>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</si>
  <si>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</si>
  <si>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</si>
  <si>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</si>
  <si>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</si>
  <si>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</si>
  <si>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</si>
  <si>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</si>
  <si>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</si>
  <si>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</si>
  <si>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</si>
  <si>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</si>
  <si>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</si>
  <si>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</si>
  <si>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</si>
  <si>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</si>
  <si>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</si>
  <si>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</si>
  <si>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</si>
  <si>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</si>
  <si>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</si>
  <si>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</si>
  <si>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</si>
  <si>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</si>
  <si>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</si>
  <si>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</si>
  <si>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</si>
  <si>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</si>
  <si>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</si>
  <si>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</si>
  <si>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</si>
  <si>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</si>
  <si>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</si>
  <si>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</si>
  <si>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</si>
  <si>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</si>
  <si>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</si>
  <si>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</si>
  <si>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</si>
  <si>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</si>
  <si>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</si>
  <si>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</si>
  <si>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</si>
  <si>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</si>
  <si>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</si>
  <si>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</si>
  <si>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</si>
  <si>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</si>
  <si>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</si>
  <si>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</si>
  <si>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</si>
  <si>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</si>
  <si>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</si>
  <si>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</si>
  <si>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</si>
  <si>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</si>
  <si>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</si>
  <si>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</si>
  <si>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</si>
  <si>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</si>
  <si>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</si>
  <si>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</si>
  <si>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</si>
  <si>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</si>
  <si>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</si>
  <si>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</si>
  <si>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</si>
  <si>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</si>
  <si>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</si>
  <si>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</si>
  <si>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</si>
  <si>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</si>
  <si>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</si>
  <si>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</si>
  <si>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</si>
  <si>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</si>
  <si>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</si>
  <si>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</si>
  <si>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</si>
  <si>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</si>
  <si>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</si>
  <si>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</si>
  <si>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</si>
  <si>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</si>
  <si>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</si>
  <si>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</si>
  <si>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</si>
  <si>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</si>
  <si>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</si>
  <si>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</si>
  <si>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</si>
  <si>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</si>
  <si>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</si>
  <si>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</si>
  <si>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</si>
  <si>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</si>
  <si>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</si>
  <si>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</si>
  <si>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</si>
  <si>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</si>
  <si>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</si>
  <si>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</si>
  <si>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</si>
  <si>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</si>
  <si>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</si>
  <si>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</si>
  <si>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</si>
  <si>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</si>
  <si>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</si>
  <si>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</si>
  <si>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</si>
  <si>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</si>
  <si>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</si>
  <si>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</si>
  <si>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</si>
  <si>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</si>
  <si>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</si>
  <si>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</si>
  <si>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</si>
  <si>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</si>
  <si>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</si>
  <si>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</si>
  <si>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</si>
  <si>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</si>
  <si>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</si>
  <si>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</si>
  <si>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</si>
  <si>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</si>
  <si>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</si>
  <si>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</si>
  <si>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</si>
  <si>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</si>
  <si>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</si>
  <si>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</si>
  <si>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</si>
  <si>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</si>
  <si>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</si>
  <si>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</si>
  <si>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</si>
  <si>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</si>
  <si>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</si>
  <si>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</si>
  <si>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</si>
  <si>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</si>
  <si>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</si>
  <si>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</si>
  <si>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</si>
  <si>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</si>
  <si>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</si>
  <si>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</si>
  <si>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</si>
  <si>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</si>
  <si>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</si>
  <si>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</si>
  <si>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</si>
  <si>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</si>
  <si>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</si>
  <si>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</si>
  <si>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</si>
  <si>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</si>
  <si>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</si>
  <si>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</si>
  <si>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</si>
  <si>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</si>
  <si>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</si>
  <si>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</si>
  <si>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</si>
  <si>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</si>
  <si>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</si>
  <si>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</si>
  <si>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</si>
  <si>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</si>
  <si>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</si>
  <si>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</si>
  <si>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</si>
  <si>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</si>
  <si>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</si>
  <si>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</si>
  <si>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</si>
  <si>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</si>
  <si>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</si>
  <si>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</si>
  <si>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</si>
  <si>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</si>
  <si>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</si>
  <si>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</si>
  <si>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</si>
  <si>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</si>
  <si>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</si>
  <si>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</si>
  <si>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</si>
  <si>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</si>
  <si>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</si>
  <si>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</si>
  <si>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</si>
  <si>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</si>
  <si>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</si>
  <si>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</si>
  <si>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</si>
  <si>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</si>
  <si>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</si>
  <si>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</si>
  <si>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</si>
  <si>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</si>
  <si>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</si>
  <si>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</si>
  <si>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</si>
  <si>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</si>
  <si>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</si>
  <si>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</si>
  <si>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</si>
  <si>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</si>
  <si>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</si>
  <si>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</si>
  <si>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</si>
  <si>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</si>
  <si>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</si>
  <si>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</si>
  <si>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</si>
  <si>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</si>
  <si>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</si>
  <si>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</si>
  <si>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</si>
  <si>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</si>
  <si>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</si>
  <si>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</si>
  <si>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</si>
  <si>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</si>
  <si>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</si>
  <si>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</si>
  <si>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</si>
  <si>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</si>
  <si>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</si>
  <si>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</si>
  <si>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</si>
  <si>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</si>
  <si>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</si>
  <si>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</si>
  <si>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</si>
  <si>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</si>
  <si>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</si>
  <si>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</si>
  <si>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</si>
  <si>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</si>
  <si>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</si>
  <si>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</si>
  <si>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</si>
  <si>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</si>
  <si>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</si>
  <si>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</si>
  <si>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</si>
  <si>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</si>
  <si>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</si>
  <si>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</si>
  <si>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</si>
  <si>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</si>
  <si>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</si>
  <si>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</si>
  <si>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</si>
  <si>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</si>
  <si>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</si>
  <si>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</si>
  <si>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</si>
  <si>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</si>
  <si>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</si>
  <si>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</si>
  <si>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</si>
  <si>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</si>
  <si>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</si>
  <si>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</si>
  <si>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</si>
  <si>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</si>
  <si>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</si>
  <si>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</si>
  <si>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</si>
  <si>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</si>
  <si>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</si>
  <si>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</si>
  <si>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</si>
  <si>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</si>
  <si>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</si>
  <si>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</si>
  <si>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</si>
  <si>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</si>
  <si>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</si>
  <si>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</si>
  <si>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</si>
  <si>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</si>
  <si>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</si>
  <si>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</si>
  <si>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</si>
  <si>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</si>
  <si>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</si>
  <si>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</si>
  <si>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</si>
  <si>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</si>
  <si>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</si>
  <si>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</si>
  <si>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</si>
  <si>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</si>
  <si>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</si>
  <si>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</si>
  <si>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</si>
  <si>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</si>
  <si>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</si>
  <si>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</si>
  <si>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</si>
  <si>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</si>
  <si>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</si>
  <si>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</si>
  <si>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</si>
  <si>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</si>
  <si>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</si>
  <si>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</si>
  <si>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</si>
  <si>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</si>
  <si>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</si>
  <si>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</si>
  <si>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</si>
  <si>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</si>
  <si>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</si>
  <si>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</si>
  <si>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</si>
  <si>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</si>
  <si>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</si>
  <si>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</si>
  <si>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</si>
  <si>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</si>
  <si>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</si>
  <si>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</si>
  <si>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</si>
  <si>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</si>
  <si>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</si>
  <si>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</si>
  <si>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</si>
  <si>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</si>
  <si>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</si>
  <si>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</si>
  <si>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</si>
  <si>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</si>
  <si>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</si>
  <si>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</si>
  <si>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</si>
  <si>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</si>
  <si>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</si>
  <si>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</si>
  <si>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</si>
  <si>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</si>
  <si>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</si>
  <si>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</si>
  <si>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</si>
  <si>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</si>
  <si>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</si>
  <si>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</si>
  <si>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</si>
  <si>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</si>
  <si>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</si>
  <si>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</si>
  <si>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</si>
  <si>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</si>
  <si>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</si>
  <si>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</si>
  <si>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</si>
  <si>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</si>
  <si>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</si>
  <si>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</si>
  <si>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</si>
  <si>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</si>
  <si>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</si>
  <si>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</si>
  <si>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</si>
  <si>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</si>
  <si>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</si>
  <si>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</si>
  <si>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</si>
  <si>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</si>
  <si>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</si>
  <si>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</si>
  <si>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</si>
  <si>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</si>
  <si>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</si>
  <si>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</si>
  <si>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</si>
  <si>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</si>
  <si>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</si>
  <si>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</si>
  <si>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</si>
  <si>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</si>
  <si>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</si>
  <si>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</si>
  <si>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</si>
  <si>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</si>
  <si>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</si>
  <si>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</si>
  <si>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</si>
  <si>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</si>
  <si>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</si>
  <si>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</si>
  <si>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</si>
  <si>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</si>
  <si>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</si>
  <si>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</si>
  <si>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</si>
  <si>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</si>
  <si>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</si>
  <si>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</si>
  <si>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</si>
  <si>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</si>
  <si>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</si>
  <si>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</si>
  <si>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</si>
  <si>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</si>
  <si>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</si>
  <si>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</si>
  <si>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</si>
  <si>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</si>
  <si>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</si>
  <si>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</si>
  <si>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</si>
  <si>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</si>
  <si>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</si>
  <si>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</si>
  <si>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</si>
  <si>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</si>
  <si>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</si>
  <si>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</si>
  <si>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</si>
  <si>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</si>
  <si>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</si>
  <si>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</si>
  <si>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</si>
  <si>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</si>
  <si>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</si>
  <si>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</si>
  <si>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</si>
  <si>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</si>
  <si>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</si>
  <si>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</si>
  <si>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</si>
  <si>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</si>
  <si>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</si>
  <si>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</si>
  <si>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</si>
  <si>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</si>
  <si>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</si>
  <si>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</si>
  <si>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</si>
  <si>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</si>
  <si>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</si>
  <si>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</si>
  <si>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</si>
  <si>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</si>
  <si>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</si>
  <si>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</si>
  <si>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</si>
  <si>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</si>
  <si>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</si>
  <si>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</si>
  <si>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</si>
  <si>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</si>
  <si>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</si>
  <si>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</si>
  <si>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</si>
  <si>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</si>
  <si>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</si>
  <si>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</si>
  <si>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</si>
  <si>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</si>
  <si>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</si>
  <si>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</si>
  <si>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</si>
  <si>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</si>
  <si>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</si>
  <si>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</si>
  <si>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</si>
  <si>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</si>
  <si>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</si>
  <si>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</si>
  <si>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</si>
  <si>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</si>
  <si>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</si>
  <si>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</si>
  <si>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</si>
  <si>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</si>
  <si>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</si>
  <si>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</si>
  <si>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</si>
  <si>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</si>
  <si>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</si>
  <si>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</si>
  <si>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</si>
  <si>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</si>
  <si>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</si>
  <si>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</si>
  <si>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</si>
  <si>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</si>
  <si>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</si>
  <si>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</si>
  <si>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</si>
  <si>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</si>
  <si>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</si>
  <si>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</si>
  <si>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</si>
  <si>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</si>
  <si>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</si>
  <si>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</si>
  <si>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</si>
  <si>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</si>
  <si>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</si>
  <si>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</si>
  <si>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</si>
  <si>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</si>
  <si>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</si>
  <si>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</si>
  <si>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</si>
  <si>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</si>
  <si>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</si>
  <si>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</si>
  <si>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</si>
  <si>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</si>
  <si>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</si>
  <si>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</si>
  <si>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</si>
  <si>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</si>
  <si>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</si>
  <si>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</si>
  <si>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</si>
  <si>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</si>
  <si>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</si>
  <si>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</si>
  <si>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</si>
  <si>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</si>
  <si>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</si>
  <si>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</si>
  <si>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</si>
  <si>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</si>
  <si>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</si>
  <si>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</si>
  <si>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</si>
  <si>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</si>
  <si>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</si>
  <si>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</si>
  <si>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</si>
  <si>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</si>
  <si>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</si>
  <si>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</si>
  <si>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</si>
  <si>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</si>
  <si>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</si>
  <si>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</si>
  <si>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</si>
  <si>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</si>
  <si>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</si>
  <si>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</si>
  <si>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</si>
  <si>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</si>
  <si>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</si>
  <si>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</si>
  <si>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</si>
  <si>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</si>
  <si>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</si>
  <si>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</si>
  <si>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</si>
  <si>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</si>
  <si>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</si>
  <si>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</si>
  <si>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</si>
  <si>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</si>
  <si>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</si>
  <si>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</si>
  <si>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</si>
  <si>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</si>
  <si>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</si>
  <si>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</si>
  <si>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</si>
  <si>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</si>
  <si>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</si>
  <si>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</si>
  <si>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</si>
  <si>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</si>
  <si>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</si>
  <si>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</si>
  <si>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</si>
  <si>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</si>
  <si>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</si>
  <si>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</si>
  <si>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</si>
  <si>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</si>
  <si>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</si>
  <si>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</si>
  <si>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</si>
  <si>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</si>
  <si>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</si>
  <si>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</si>
  <si>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</si>
  <si>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</si>
  <si>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</si>
  <si>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</si>
  <si>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</si>
  <si>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</si>
  <si>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</si>
  <si>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</si>
  <si>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</si>
  <si>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</si>
  <si>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</si>
  <si>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</si>
  <si>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</si>
  <si>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</si>
  <si>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</si>
  <si>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</si>
  <si>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</si>
  <si>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</si>
  <si>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</si>
  <si>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</si>
  <si>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</si>
  <si>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</si>
  <si>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</si>
  <si>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</si>
  <si>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</si>
  <si>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</si>
  <si>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</si>
  <si>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</si>
  <si>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</si>
  <si>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</si>
  <si>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</si>
  <si>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</si>
  <si>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</si>
  <si>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</si>
  <si>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</si>
  <si>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</si>
  <si>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</si>
  <si>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</si>
  <si>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</si>
  <si>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</si>
  <si>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</si>
  <si>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</si>
  <si>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</si>
  <si>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</si>
  <si>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</si>
  <si>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</si>
  <si>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</si>
  <si>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</si>
  <si>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</si>
  <si>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</si>
  <si>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</si>
  <si>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</si>
  <si>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</si>
  <si>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</si>
  <si>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</si>
  <si>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</si>
  <si>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</si>
  <si>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</si>
  <si>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</si>
  <si>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</si>
  <si>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</si>
  <si>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</si>
  <si>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</si>
  <si>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</si>
  <si>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</si>
  <si>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</si>
  <si>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</si>
  <si>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</si>
  <si>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</si>
  <si>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</si>
  <si>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</si>
  <si>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</si>
  <si>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</si>
  <si>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</si>
  <si>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</si>
  <si>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</si>
  <si>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</si>
  <si>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</si>
  <si>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</si>
  <si>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</si>
  <si>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</si>
  <si>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</si>
  <si>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</si>
  <si>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</si>
  <si>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</si>
  <si>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</si>
  <si>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</si>
  <si>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</si>
  <si>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</si>
  <si>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</si>
  <si>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</si>
  <si>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</si>
  <si>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</si>
  <si>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</si>
  <si>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</si>
  <si>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</si>
  <si>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</si>
  <si>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</si>
  <si>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</si>
  <si>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</si>
  <si>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</si>
  <si>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</si>
  <si>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</si>
  <si>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</si>
  <si>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</si>
  <si>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</si>
  <si>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</si>
  <si>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</si>
  <si>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</si>
  <si>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</si>
  <si>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</si>
  <si>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</si>
  <si>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</si>
  <si>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</si>
  <si>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</si>
  <si>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</si>
  <si>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</si>
  <si>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</si>
  <si>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</si>
  <si>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</si>
  <si>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</si>
  <si>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</si>
  <si>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</si>
  <si>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</si>
  <si>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</si>
  <si>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</si>
  <si>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</si>
  <si>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</si>
  <si>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</si>
  <si>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</si>
  <si>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</si>
  <si>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</si>
  <si>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</si>
  <si>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</si>
  <si>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</si>
  <si>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</si>
  <si>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</si>
  <si>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</si>
  <si>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</si>
  <si>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</si>
  <si>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</si>
  <si>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</si>
  <si>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</si>
  <si>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</si>
  <si>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</si>
  <si>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</si>
  <si>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</si>
  <si>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</si>
  <si>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</si>
  <si>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</si>
  <si>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</si>
  <si>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</si>
  <si>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</si>
  <si>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</si>
  <si>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</si>
  <si>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</si>
  <si>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</si>
  <si>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</si>
  <si>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</si>
  <si>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</si>
  <si>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</si>
  <si>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</si>
  <si>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</si>
  <si>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</si>
  <si>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</si>
  <si>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</si>
  <si>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</si>
  <si>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</si>
  <si>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</si>
  <si>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</si>
  <si>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</si>
  <si>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</si>
  <si>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</si>
  <si>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</si>
  <si>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</si>
  <si>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</si>
  <si>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</si>
  <si>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</si>
  <si>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</si>
  <si>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</si>
  <si>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</si>
  <si>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</si>
  <si>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</si>
  <si>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</si>
  <si>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</si>
  <si>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</si>
  <si>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</si>
  <si>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</si>
  <si>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</si>
  <si>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</si>
  <si>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</si>
  <si>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</si>
  <si>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</si>
  <si>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</si>
  <si>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</si>
  <si>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</si>
  <si>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</si>
  <si>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</si>
  <si>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</si>
  <si>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</si>
  <si>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</si>
  <si>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</si>
  <si>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</si>
  <si>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</si>
  <si>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</si>
  <si>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</si>
  <si>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</si>
  <si>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</si>
  <si>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</si>
  <si>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</si>
  <si>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</si>
  <si>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</si>
  <si>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</si>
  <si>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</si>
  <si>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</si>
  <si>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</si>
  <si>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</si>
  <si>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</si>
  <si>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</si>
  <si>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</si>
  <si>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</si>
  <si>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</si>
  <si>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</si>
  <si>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</si>
  <si>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</si>
  <si>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</si>
  <si>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</si>
  <si>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</si>
  <si>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</si>
  <si>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</si>
  <si>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</si>
  <si>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</si>
  <si>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</si>
  <si>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</si>
  <si>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</si>
  <si>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</si>
  <si>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</si>
  <si>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</si>
  <si>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</si>
  <si>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</si>
  <si>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</si>
  <si>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</si>
  <si>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</si>
  <si>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</si>
  <si>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</si>
  <si>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</si>
  <si>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</si>
  <si>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</si>
  <si>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</si>
  <si>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</si>
  <si>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</si>
  <si>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</si>
  <si>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</si>
  <si>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</si>
  <si>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</si>
  <si>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</si>
  <si>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</si>
  <si>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</si>
  <si>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</si>
  <si>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</si>
  <si>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</si>
  <si>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</si>
  <si>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</si>
  <si>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</si>
  <si>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</si>
  <si>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</si>
  <si>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</si>
  <si>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</si>
  <si>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</si>
  <si>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</si>
  <si>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</si>
  <si>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</si>
  <si>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</si>
  <si>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</si>
  <si>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</si>
  <si>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</si>
  <si>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</si>
  <si>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</si>
  <si>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</si>
  <si>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</si>
  <si>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</si>
  <si>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</si>
  <si>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</si>
  <si>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</si>
  <si>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</si>
  <si>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</si>
  <si>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</si>
  <si>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</si>
  <si>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</si>
  <si>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</si>
  <si>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</si>
  <si>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</si>
  <si>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</si>
  <si>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</si>
  <si>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</si>
  <si>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</si>
  <si>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</si>
  <si>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</si>
  <si>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</si>
  <si>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</si>
  <si>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</si>
  <si>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</si>
  <si>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</si>
  <si>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</si>
  <si>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</si>
  <si>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</si>
  <si>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</si>
  <si>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</si>
  <si>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</si>
  <si>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</si>
  <si>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</si>
  <si>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</si>
  <si>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</si>
  <si>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</si>
  <si>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</si>
  <si>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</si>
  <si>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</si>
  <si>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</si>
  <si>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</si>
  <si>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</si>
  <si>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</si>
  <si>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</si>
  <si>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</si>
  <si>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</si>
  <si>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</si>
  <si>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</si>
  <si>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</si>
  <si>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</si>
  <si>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</si>
  <si>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</si>
  <si>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</si>
  <si>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</si>
  <si>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</si>
  <si>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</si>
  <si>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</si>
  <si>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</si>
  <si>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</si>
  <si>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</si>
  <si>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</si>
  <si>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</si>
  <si>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</si>
  <si>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</si>
  <si>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</si>
  <si>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</si>
  <si>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</si>
  <si>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</si>
  <si>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</si>
  <si>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</si>
  <si>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</si>
  <si>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</si>
  <si>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</si>
  <si>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</si>
  <si>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</si>
  <si>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</si>
  <si>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</si>
  <si>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</si>
  <si>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</si>
  <si>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</si>
  <si>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</si>
  <si>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</si>
  <si>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</si>
  <si>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</si>
  <si>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</si>
  <si>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</si>
  <si>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</si>
  <si>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</si>
  <si>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</si>
  <si>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</si>
  <si>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</si>
  <si>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</si>
  <si>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</si>
  <si>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</si>
  <si>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</si>
  <si>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</si>
  <si>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</si>
  <si>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</si>
  <si>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</si>
  <si>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</si>
  <si>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</si>
  <si>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</si>
  <si>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</si>
  <si>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</si>
  <si>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</si>
  <si>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</si>
  <si>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</si>
  <si>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</si>
  <si>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</si>
  <si>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</si>
  <si>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</si>
  <si>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</si>
  <si>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</si>
  <si>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</si>
  <si>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</si>
  <si>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</si>
  <si>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</si>
  <si>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</si>
  <si>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</si>
  <si>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</si>
  <si>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</si>
  <si>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</si>
  <si>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</si>
  <si>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</si>
  <si>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</si>
  <si>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</si>
  <si>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</si>
  <si>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</si>
  <si>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</si>
  <si>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</si>
  <si>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</si>
  <si>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</si>
  <si>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</si>
  <si>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</si>
  <si>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</si>
  <si>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</si>
  <si>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</si>
  <si>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</si>
  <si>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</si>
  <si>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</si>
  <si>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</si>
  <si>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</si>
  <si>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</si>
  <si>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</si>
  <si>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</si>
  <si>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</si>
  <si>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</si>
  <si>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</si>
  <si>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</si>
  <si>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</si>
  <si>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</si>
  <si>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</si>
  <si>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</si>
  <si>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</si>
  <si>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</si>
  <si>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</si>
  <si>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</si>
  <si>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</si>
  <si>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</si>
  <si>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</si>
  <si>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</si>
  <si>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</si>
  <si>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</si>
  <si>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</si>
  <si>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</si>
  <si>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</si>
  <si>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</si>
  <si>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</si>
  <si>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</si>
  <si>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</si>
  <si>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</si>
  <si>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</si>
  <si>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</si>
  <si>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</si>
  <si>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</si>
  <si>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</si>
  <si>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</si>
  <si>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</si>
  <si>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</si>
  <si>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</si>
  <si>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</si>
  <si>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</si>
  <si>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</si>
  <si>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</si>
  <si>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</si>
  <si>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</si>
  <si>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</si>
  <si>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</si>
  <si>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</si>
  <si>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</si>
  <si>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</si>
  <si>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</si>
  <si>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</si>
  <si>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</si>
  <si>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</si>
  <si>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</si>
  <si>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</si>
  <si>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</si>
  <si>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</si>
  <si>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</si>
  <si>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</si>
  <si>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</si>
  <si>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</si>
  <si>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</si>
  <si>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</si>
  <si>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</si>
  <si>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</si>
  <si>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</si>
  <si>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</si>
  <si>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</si>
  <si>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</si>
  <si>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</si>
  <si>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</si>
  <si>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</si>
  <si>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</si>
  <si>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</si>
  <si>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</si>
  <si>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</si>
  <si>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</si>
  <si>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</si>
  <si>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</si>
  <si>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</si>
  <si>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</si>
  <si>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</si>
  <si>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</si>
  <si>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</si>
  <si>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</si>
  <si>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</si>
  <si>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</si>
  <si>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</si>
  <si>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</si>
  <si>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</si>
  <si>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</si>
  <si>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</si>
  <si>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</si>
  <si>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</si>
  <si>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</si>
  <si>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</si>
  <si>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</si>
  <si>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</si>
  <si>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</si>
  <si>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</si>
  <si>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</si>
  <si>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</si>
  <si>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</si>
  <si>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</si>
  <si>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</si>
  <si>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</si>
  <si>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</si>
  <si>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</si>
  <si>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</si>
  <si>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</si>
  <si>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</si>
  <si>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</si>
  <si>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</si>
  <si>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</si>
  <si>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</si>
  <si>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</si>
  <si>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</si>
  <si>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</si>
  <si>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</si>
  <si>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</si>
  <si>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</si>
  <si>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</si>
  <si>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</si>
  <si>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</si>
  <si>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</si>
  <si>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</si>
  <si>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</si>
  <si>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</si>
  <si>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</si>
  <si>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</si>
  <si>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</si>
  <si>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</si>
  <si>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</si>
  <si>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</si>
  <si>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</si>
  <si>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</si>
  <si>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</si>
  <si>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</si>
  <si>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</si>
  <si>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</si>
  <si>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</si>
  <si>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</si>
  <si>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</si>
  <si>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</si>
  <si>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</si>
  <si>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</si>
  <si>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</si>
  <si>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</si>
  <si>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</si>
  <si>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</si>
  <si>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</si>
  <si>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</si>
  <si>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</si>
  <si>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</si>
  <si>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</si>
  <si>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</si>
  <si>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</si>
  <si>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</si>
  <si>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</si>
  <si>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</si>
  <si>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</si>
  <si>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</si>
  <si>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</si>
  <si>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</si>
  <si>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</si>
  <si>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</si>
  <si>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</si>
  <si>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</si>
  <si>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</si>
  <si>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</si>
  <si>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</si>
  <si>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</si>
  <si>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</si>
  <si>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</si>
  <si>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</si>
  <si>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</si>
  <si>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</si>
  <si>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</si>
  <si>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</si>
  <si>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</si>
  <si>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</si>
  <si>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</si>
  <si>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</si>
  <si>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</si>
  <si>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</si>
  <si>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</si>
  <si>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</si>
  <si>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</si>
  <si>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</si>
  <si>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</si>
  <si>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</si>
  <si>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</si>
  <si>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</si>
  <si>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</si>
  <si>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</si>
  <si>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</si>
  <si>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</si>
  <si>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</si>
  <si>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</si>
  <si>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</si>
  <si>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</si>
  <si>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</si>
  <si>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</si>
  <si>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</si>
  <si>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</si>
  <si>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</si>
  <si>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</si>
  <si>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</si>
  <si>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</si>
  <si>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</si>
  <si>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</si>
  <si>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</si>
  <si>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</si>
  <si>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</si>
  <si>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</si>
  <si>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</si>
  <si>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</si>
  <si>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</si>
  <si>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</si>
  <si>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</si>
  <si>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</si>
  <si>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</si>
  <si>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</si>
  <si>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</si>
  <si>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</si>
  <si>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</si>
  <si>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</si>
  <si>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</si>
  <si>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</si>
  <si>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</si>
  <si>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</si>
  <si>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</si>
  <si>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</si>
  <si>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</si>
  <si>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</si>
  <si>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</si>
  <si>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</si>
  <si>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</si>
  <si>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</si>
  <si>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</si>
  <si>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</si>
  <si>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</si>
  <si>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</si>
  <si>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</si>
  <si>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</si>
  <si>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</si>
  <si>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</si>
  <si>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</si>
  <si>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</si>
  <si>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</si>
  <si>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</si>
  <si>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</si>
  <si>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</si>
  <si>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</si>
  <si>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</si>
  <si>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</si>
  <si>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</si>
  <si>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</si>
  <si>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</si>
  <si>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</si>
  <si>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</si>
  <si>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</si>
  <si>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</si>
  <si>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</si>
  <si>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</si>
  <si>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</si>
  <si>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</si>
  <si>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</si>
  <si>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</si>
  <si>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</si>
  <si>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</si>
  <si>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</si>
  <si>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</si>
  <si>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</si>
  <si>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</si>
  <si>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</si>
  <si>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</si>
  <si>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</si>
  <si>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</si>
  <si>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</si>
  <si>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</si>
  <si>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</si>
  <si>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</si>
  <si>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</si>
  <si>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</si>
  <si>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</si>
  <si>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</si>
  <si>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</si>
  <si>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</si>
  <si>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</si>
  <si>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</si>
  <si>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</si>
  <si>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</si>
  <si>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</si>
  <si>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</si>
  <si>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</si>
  <si>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</si>
  <si>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</si>
  <si>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</si>
  <si>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</si>
  <si>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</si>
  <si>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</si>
  <si>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</si>
  <si>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</si>
  <si>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</si>
  <si>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</si>
  <si>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</si>
  <si>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</si>
  <si>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</si>
  <si>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</si>
  <si>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</si>
  <si>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</si>
  <si>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</si>
  <si>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</si>
  <si>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</si>
  <si>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</si>
  <si>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</si>
  <si>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</si>
  <si>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</si>
  <si>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</si>
  <si>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</si>
  <si>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</si>
  <si>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</si>
  <si>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</si>
  <si>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</si>
  <si>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</si>
  <si>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</si>
  <si>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</si>
  <si>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</si>
  <si>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</si>
  <si>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</si>
  <si>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</si>
  <si>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</si>
  <si>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</si>
  <si>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</si>
  <si>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</si>
  <si>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</si>
  <si>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</si>
  <si>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</si>
  <si>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</si>
  <si>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</si>
  <si>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</si>
  <si>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</si>
  <si>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</si>
  <si>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</si>
  <si>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</si>
  <si>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</si>
  <si>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</si>
  <si>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</si>
  <si>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</si>
  <si>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</si>
  <si>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</si>
  <si>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</si>
  <si>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</si>
  <si>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</si>
  <si>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</si>
  <si>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</si>
  <si>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</si>
  <si>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</si>
  <si>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</si>
  <si>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</si>
  <si>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</si>
  <si>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</si>
  <si>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</si>
  <si>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</si>
  <si>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</si>
  <si>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</si>
  <si>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</si>
  <si>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</si>
  <si>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</si>
  <si>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</si>
  <si>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</si>
  <si>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</si>
  <si>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</si>
  <si>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</si>
  <si>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</si>
  <si>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</si>
  <si>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</si>
  <si>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</si>
  <si>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</si>
  <si>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</si>
  <si>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</si>
  <si>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</si>
  <si>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</si>
  <si>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</si>
  <si>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</si>
  <si>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</si>
  <si>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</si>
  <si>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</si>
  <si>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</si>
  <si>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</si>
  <si>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</si>
  <si>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</si>
  <si>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</si>
  <si>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</si>
  <si>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</si>
  <si>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</si>
  <si>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</si>
  <si>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</si>
  <si>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</si>
  <si>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</si>
  <si>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</si>
  <si>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</si>
  <si>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</si>
  <si>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</si>
  <si>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</si>
  <si>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</si>
  <si>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</si>
  <si>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</si>
  <si>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</si>
  <si>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</si>
  <si>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</si>
  <si>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</si>
  <si>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</si>
  <si>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</si>
  <si>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</si>
  <si>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</si>
  <si>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</si>
  <si>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</si>
  <si>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</si>
  <si>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</si>
  <si>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</si>
  <si>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</si>
  <si>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</si>
  <si>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</si>
  <si>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</si>
  <si>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</si>
  <si>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</si>
  <si>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</si>
  <si>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</si>
  <si>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</si>
  <si>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</si>
  <si>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</si>
  <si>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</si>
  <si>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</si>
  <si>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</si>
  <si>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</si>
  <si>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</si>
  <si>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</si>
  <si>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</si>
  <si>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</si>
  <si>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</si>
  <si>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</si>
  <si>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</si>
  <si>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</si>
  <si>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</si>
  <si>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</si>
  <si>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</si>
  <si>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</si>
  <si>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</si>
  <si>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</si>
  <si>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</si>
  <si>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</si>
  <si>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</si>
  <si>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</si>
  <si>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</si>
  <si>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</si>
  <si>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</si>
  <si>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</si>
  <si>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</si>
  <si>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</si>
  <si>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</si>
  <si>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</si>
  <si>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</si>
  <si>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</si>
  <si>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</si>
  <si>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</si>
  <si>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</si>
  <si>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</si>
  <si>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</si>
  <si>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</si>
  <si>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</si>
  <si>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</si>
  <si>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</si>
  <si>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</si>
  <si>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</si>
  <si>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</si>
  <si>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</si>
  <si>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</si>
  <si>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</si>
  <si>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</si>
  <si>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</si>
  <si>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</si>
  <si>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</si>
  <si>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</si>
  <si>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</si>
  <si>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</si>
  <si>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</si>
  <si>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</si>
  <si>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</si>
  <si>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</si>
  <si>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</si>
  <si>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</si>
  <si>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</si>
  <si>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</si>
  <si>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</si>
  <si>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</si>
  <si>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</si>
  <si>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</si>
  <si>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</si>
  <si>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</si>
  <si>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</si>
  <si>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</si>
  <si>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</si>
  <si>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</si>
  <si>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</si>
  <si>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</si>
  <si>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</si>
  <si>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</si>
  <si>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</si>
  <si>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</si>
  <si>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</si>
  <si>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</si>
  <si>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</si>
  <si>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</si>
  <si>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</si>
  <si>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</si>
  <si>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</si>
  <si>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</si>
  <si>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</si>
  <si>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</si>
  <si>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</si>
  <si>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</si>
  <si>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</si>
  <si>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</si>
  <si>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</si>
  <si>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</si>
  <si>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</si>
  <si>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</si>
  <si>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</si>
  <si>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</si>
  <si>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</si>
  <si>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</si>
  <si>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</si>
  <si>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</si>
  <si>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</si>
  <si>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</si>
  <si>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</si>
  <si>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</si>
  <si>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</si>
  <si>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</si>
  <si>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</si>
  <si>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</si>
  <si>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</si>
  <si>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</si>
  <si>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</si>
  <si>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</si>
  <si>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</si>
  <si>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</si>
  <si>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</si>
  <si>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</si>
  <si>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</si>
  <si>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</si>
  <si>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</si>
  <si>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</si>
  <si>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</si>
  <si>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</si>
  <si>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</si>
  <si>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</si>
  <si>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</si>
  <si>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</si>
  <si>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</si>
  <si>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</si>
  <si>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</si>
  <si>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</si>
  <si>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</si>
  <si>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</si>
  <si>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</si>
  <si>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</si>
  <si>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</si>
  <si>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</si>
  <si>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</si>
  <si>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</si>
  <si>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</si>
  <si>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</si>
  <si>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</si>
  <si>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</si>
  <si>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</si>
  <si>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</si>
  <si>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</si>
  <si>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</si>
  <si>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</si>
  <si>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</si>
  <si>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</si>
  <si>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</si>
  <si>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</si>
  <si>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</si>
  <si>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</si>
  <si>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</si>
  <si>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</si>
  <si>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</si>
  <si>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</si>
  <si>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</si>
  <si>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</si>
  <si>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</si>
  <si>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</si>
  <si>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</si>
  <si>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</si>
  <si>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</si>
  <si>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</si>
  <si>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</si>
  <si>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</si>
  <si>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</si>
  <si>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</si>
  <si>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</si>
  <si>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</si>
  <si>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</si>
  <si>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</si>
  <si>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</si>
  <si>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</si>
  <si>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</si>
  <si>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</si>
  <si>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</si>
  <si>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</si>
  <si>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</si>
  <si>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</si>
  <si>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</si>
  <si>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</si>
  <si>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</si>
  <si>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</si>
  <si>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</si>
  <si>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</si>
  <si>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</si>
  <si>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</si>
  <si>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</si>
  <si>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</si>
  <si>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</si>
  <si>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</si>
  <si>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</si>
  <si>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</si>
  <si>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</si>
  <si>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</si>
  <si>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</si>
  <si>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</si>
  <si>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</si>
  <si>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</si>
  <si>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</si>
  <si>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</si>
  <si>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</si>
  <si>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</si>
  <si>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</si>
  <si>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</si>
  <si>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</si>
  <si>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</si>
  <si>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</si>
  <si>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</si>
  <si>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</si>
  <si>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</si>
  <si>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</si>
  <si>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</si>
  <si>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</si>
  <si>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</si>
  <si>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</si>
  <si>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</si>
  <si>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</si>
  <si>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</si>
  <si>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</si>
  <si>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</si>
  <si>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</si>
  <si>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</si>
  <si>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</si>
  <si>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</si>
  <si>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</si>
  <si>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</si>
  <si>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</si>
  <si>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</si>
  <si>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</si>
  <si>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</si>
  <si>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</si>
  <si>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</si>
  <si>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</si>
  <si>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</si>
  <si>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</si>
  <si>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</si>
  <si>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</si>
  <si>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</si>
  <si>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</si>
  <si>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</si>
  <si>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</si>
  <si>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</si>
  <si>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</si>
  <si>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</si>
  <si>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</si>
  <si>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</si>
  <si>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</si>
  <si>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</si>
  <si>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</si>
  <si>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</si>
  <si>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</si>
  <si>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</si>
  <si>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</si>
  <si>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</si>
  <si>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</si>
  <si>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</si>
  <si>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</si>
  <si>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</si>
  <si>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</si>
  <si>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</si>
  <si>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</si>
  <si>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</si>
  <si>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</si>
  <si>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</si>
  <si>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</si>
  <si>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</si>
  <si>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</si>
  <si>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</si>
  <si>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</si>
  <si>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</si>
  <si>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</si>
  <si>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</si>
  <si>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</si>
  <si>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</si>
  <si>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</si>
  <si>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</si>
  <si>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</si>
  <si>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</si>
  <si>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</si>
  <si>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</si>
  <si>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</si>
  <si>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</si>
  <si>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</si>
  <si>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</si>
  <si>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</si>
  <si>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</si>
  <si>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</si>
  <si>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</si>
  <si>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</si>
  <si>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</si>
  <si>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</si>
  <si>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</si>
  <si>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</si>
  <si>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</si>
  <si>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</si>
  <si>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</si>
  <si>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</si>
  <si>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</si>
  <si>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</si>
  <si>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</si>
  <si>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</si>
  <si>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</si>
  <si>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</si>
  <si>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</si>
  <si>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</si>
  <si>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</si>
  <si>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</si>
  <si>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</si>
  <si>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</si>
  <si>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</si>
  <si>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</si>
  <si>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</si>
  <si>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</si>
  <si>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</si>
  <si>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</si>
  <si>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</si>
  <si>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</si>
  <si>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</si>
  <si>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</si>
  <si>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</si>
  <si>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</si>
  <si>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</si>
  <si>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</si>
  <si>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</si>
  <si>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</si>
  <si>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</si>
  <si>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</si>
  <si>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</si>
  <si>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</si>
  <si>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</si>
  <si>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</si>
  <si>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</si>
  <si>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</si>
  <si>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</si>
  <si>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</si>
  <si>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</si>
  <si>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</si>
  <si>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</si>
  <si>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</si>
  <si>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</si>
  <si>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</si>
  <si>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</si>
  <si>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</si>
  <si>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</si>
  <si>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</si>
  <si>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</si>
  <si>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</si>
  <si>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</si>
  <si>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</si>
  <si>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</si>
  <si>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</si>
  <si>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</si>
  <si>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</si>
  <si>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</si>
  <si>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</si>
  <si>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</si>
  <si>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</si>
  <si>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</si>
  <si>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</si>
  <si>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</si>
  <si>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</si>
  <si>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</si>
  <si>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</si>
  <si>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</si>
  <si>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</si>
  <si>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</si>
  <si>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</si>
  <si>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</si>
  <si>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</si>
  <si>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</si>
  <si>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</si>
  <si>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</si>
  <si>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</si>
  <si>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</si>
  <si>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</si>
  <si>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</si>
  <si>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</si>
  <si>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</si>
  <si>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</si>
  <si>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</si>
  <si>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</si>
  <si>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</si>
  <si>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</si>
  <si>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</si>
  <si>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</si>
  <si>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</si>
  <si>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</si>
  <si>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</si>
  <si>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</si>
  <si>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</si>
  <si>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</si>
  <si>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</si>
  <si>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</si>
  <si>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</si>
  <si>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</si>
  <si>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</si>
  <si>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</si>
  <si>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</si>
  <si>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</si>
  <si>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</si>
  <si>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</si>
  <si>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</si>
  <si>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</si>
  <si>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</si>
  <si>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</si>
  <si>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</si>
  <si>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</si>
  <si>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</si>
  <si>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</si>
  <si>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</si>
  <si>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</si>
  <si>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</si>
  <si>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</si>
  <si>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</si>
  <si>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</si>
  <si>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</si>
  <si>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</si>
  <si>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</si>
  <si>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</si>
  <si>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</si>
  <si>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</si>
  <si>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</si>
  <si>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</si>
  <si>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</si>
  <si>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</si>
  <si>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</si>
  <si>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</si>
  <si>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</si>
  <si>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</si>
  <si>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</si>
  <si>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</si>
  <si>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</si>
  <si>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</si>
  <si>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</si>
  <si>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</si>
  <si>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</si>
  <si>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</si>
  <si>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</si>
  <si>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</si>
  <si>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</si>
  <si>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</si>
  <si>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</si>
  <si>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</si>
  <si>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</si>
  <si>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</si>
  <si>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</si>
  <si>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</si>
  <si>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</si>
  <si>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</si>
  <si>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</si>
  <si>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</si>
  <si>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</si>
  <si>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</si>
  <si>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</si>
  <si>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</si>
  <si>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</si>
  <si>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</si>
  <si>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</si>
  <si>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</si>
  <si>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</si>
  <si>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</si>
  <si>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</si>
  <si>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</si>
  <si>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</si>
  <si>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</si>
  <si>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</si>
  <si>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</si>
  <si>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</si>
  <si>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</si>
  <si>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</si>
  <si>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</si>
  <si>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</si>
  <si>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</si>
  <si>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</si>
  <si>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</si>
  <si>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</si>
  <si>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</si>
  <si>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</si>
  <si>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</si>
  <si>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</si>
  <si>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</si>
  <si>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</si>
  <si>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</si>
  <si>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</si>
  <si>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</si>
  <si>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</si>
  <si>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</si>
  <si>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</si>
  <si>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</si>
  <si>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</si>
  <si>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</si>
  <si>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</si>
  <si>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</si>
  <si>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</si>
  <si>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</si>
  <si>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</si>
  <si>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</si>
  <si>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</si>
  <si>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</si>
  <si>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</si>
  <si>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</si>
  <si>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</si>
  <si>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</si>
  <si>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</si>
  <si>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</si>
  <si>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</si>
  <si>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</si>
  <si>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</si>
  <si>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</si>
  <si>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</si>
  <si>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</si>
  <si>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</si>
  <si>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</si>
  <si>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</si>
  <si>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</si>
  <si>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</si>
  <si>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</si>
  <si>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</si>
  <si>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</si>
  <si>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</si>
  <si>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</si>
  <si>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</si>
  <si>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</si>
  <si>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</si>
  <si>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</si>
  <si>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</si>
  <si>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</si>
  <si>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</si>
  <si>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</si>
  <si>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</si>
  <si>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</si>
  <si>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</si>
  <si>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</si>
  <si>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</si>
  <si>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</si>
  <si>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</si>
  <si>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</si>
  <si>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</si>
  <si>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</si>
  <si>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</si>
  <si>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</si>
  <si>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</si>
  <si>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</si>
  <si>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</si>
  <si>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</si>
  <si>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</si>
  <si>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</si>
  <si>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</si>
  <si>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</si>
  <si>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</si>
  <si>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</si>
  <si>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</si>
  <si>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</si>
  <si>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</si>
  <si>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</si>
  <si>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</si>
  <si>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</si>
  <si>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</si>
  <si>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</si>
  <si>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</si>
  <si>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</si>
  <si>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</si>
  <si>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</si>
  <si>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</si>
  <si>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</si>
  <si>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</si>
  <si>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</si>
  <si>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</si>
  <si>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</si>
  <si>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</si>
  <si>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</si>
  <si>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</si>
  <si>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</si>
  <si>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</si>
  <si>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</si>
  <si>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</si>
  <si>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</si>
  <si>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</si>
  <si>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</si>
  <si>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</si>
  <si>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</si>
  <si>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</si>
  <si>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</si>
  <si>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</si>
  <si>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</si>
  <si>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</si>
  <si>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</si>
  <si>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</si>
  <si>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</si>
  <si>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</si>
  <si>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</si>
  <si>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</si>
  <si>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</si>
  <si>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</si>
  <si>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</si>
  <si>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</si>
  <si>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</si>
  <si>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</si>
  <si>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</si>
  <si>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</si>
  <si>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</si>
  <si>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</si>
  <si>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</si>
  <si>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</si>
  <si>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</si>
  <si>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</si>
  <si>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</si>
  <si>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</si>
  <si>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</si>
  <si>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</si>
  <si>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</si>
  <si>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</si>
  <si>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</si>
  <si>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</si>
  <si>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</si>
  <si>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</si>
  <si>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</si>
  <si>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</si>
  <si>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</si>
  <si>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</si>
  <si>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</si>
  <si>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</si>
  <si>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</si>
  <si>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</si>
  <si>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</si>
  <si>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</si>
  <si>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</si>
  <si>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</si>
  <si>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</si>
  <si>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</si>
  <si>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</si>
  <si>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</si>
  <si>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</si>
  <si>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</si>
  <si>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</si>
  <si>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</si>
  <si>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</si>
  <si>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</si>
  <si>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</si>
  <si>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</si>
  <si>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</si>
  <si>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</si>
  <si>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</si>
  <si>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</si>
  <si>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</si>
  <si>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</si>
  <si>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</si>
  <si>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</si>
  <si>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</si>
  <si>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</si>
  <si>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</si>
  <si>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</si>
  <si>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</si>
  <si>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</si>
  <si>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</si>
  <si>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</si>
  <si>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</si>
  <si>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</si>
  <si>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</si>
  <si>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</si>
  <si>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</si>
  <si>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</si>
  <si>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</si>
  <si>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</si>
  <si>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</si>
  <si>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</si>
  <si>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</si>
  <si>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</si>
  <si>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</si>
  <si>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</si>
  <si>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</si>
  <si>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</si>
  <si>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</si>
  <si>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</si>
  <si>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</si>
  <si>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</si>
  <si>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</si>
  <si>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</si>
  <si>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</si>
  <si>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</si>
  <si>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</si>
  <si>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</si>
  <si>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</si>
  <si>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</si>
  <si>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</si>
  <si>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</si>
  <si>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</si>
  <si>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</si>
  <si>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</si>
  <si>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</si>
  <si>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</si>
  <si>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</si>
  <si>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</si>
  <si>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</si>
  <si>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</si>
  <si>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</si>
  <si>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</si>
  <si>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</si>
  <si>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</si>
  <si>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</si>
  <si>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</si>
  <si>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</si>
  <si>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</si>
  <si>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</si>
  <si>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</si>
  <si>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</si>
  <si>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</si>
  <si>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</si>
  <si>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</si>
  <si>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</si>
  <si>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</si>
  <si>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</si>
  <si>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</si>
  <si>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</si>
  <si>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</si>
  <si>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</si>
  <si>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</si>
  <si>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</si>
  <si>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</si>
  <si>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</si>
  <si>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</si>
  <si>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</si>
  <si>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</si>
  <si>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</si>
  <si>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</si>
  <si>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</si>
  <si>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</si>
  <si>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</si>
  <si>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</si>
  <si>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</si>
  <si>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</si>
  <si>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</si>
  <si>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</si>
  <si>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</si>
  <si>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</si>
  <si>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</si>
  <si>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</si>
  <si>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</si>
  <si>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</si>
  <si>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</si>
  <si>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</si>
  <si>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</si>
  <si>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</si>
  <si>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</si>
  <si>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</si>
  <si>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</si>
  <si>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</si>
  <si>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</si>
  <si>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</si>
  <si>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</si>
  <si>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</si>
  <si>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</si>
  <si>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</si>
  <si>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</si>
  <si>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</si>
  <si>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</si>
  <si>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</si>
  <si>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</si>
  <si>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</si>
  <si>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</si>
  <si>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</si>
  <si>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</si>
  <si>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</si>
  <si>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</si>
  <si>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</si>
  <si>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</si>
  <si>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</si>
  <si>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</si>
  <si>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</si>
  <si>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</si>
  <si>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</si>
  <si>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</si>
  <si>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</si>
  <si>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</si>
  <si>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</si>
  <si>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</si>
  <si>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</si>
  <si>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</si>
  <si>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</si>
  <si>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</si>
  <si>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</si>
  <si>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</si>
  <si>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</si>
  <si>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</si>
  <si>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</si>
  <si>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</si>
  <si>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</si>
  <si>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</si>
  <si>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</si>
  <si>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</si>
  <si>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</si>
  <si>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</si>
  <si>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</si>
  <si>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</si>
  <si>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</si>
  <si>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</si>
  <si>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</si>
  <si>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</si>
  <si>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</si>
  <si>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</si>
  <si>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</si>
  <si>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</si>
  <si>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</si>
  <si>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</si>
  <si>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</si>
  <si>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</si>
  <si>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</si>
  <si>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</si>
  <si>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</si>
  <si>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</si>
  <si>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</si>
  <si>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</si>
  <si>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</si>
  <si>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</si>
  <si>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</si>
  <si>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</si>
  <si>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</si>
  <si>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</si>
  <si>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</si>
  <si>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</si>
  <si>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</si>
  <si>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</si>
  <si>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</si>
  <si>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</si>
  <si>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</si>
  <si>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</si>
  <si>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</si>
  <si>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</si>
  <si>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</si>
  <si>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</si>
  <si>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</si>
  <si>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</si>
  <si>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</si>
  <si>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</si>
  <si>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</si>
  <si>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</si>
  <si>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</si>
  <si>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</si>
  <si>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</si>
  <si>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</si>
  <si>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</si>
  <si>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</si>
  <si>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</si>
  <si>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</si>
  <si>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</si>
  <si>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</si>
  <si>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</si>
  <si>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</si>
  <si>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</si>
  <si>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</si>
  <si>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</si>
  <si>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</si>
  <si>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</si>
  <si>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</si>
  <si>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</si>
  <si>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</si>
  <si>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</si>
  <si>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</si>
  <si>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</si>
  <si>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</si>
  <si>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</si>
  <si>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</si>
  <si>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</si>
  <si>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</si>
  <si>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</si>
  <si>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</si>
  <si>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</si>
  <si>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</si>
  <si>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</si>
  <si>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</si>
  <si>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</si>
  <si>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</si>
  <si>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</si>
  <si>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</si>
  <si>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</si>
  <si>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</si>
  <si>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</si>
  <si>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</si>
  <si>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</si>
  <si>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</si>
  <si>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</si>
  <si>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</si>
  <si>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</si>
  <si>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</si>
  <si>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</si>
  <si>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</si>
  <si>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</si>
  <si>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</si>
  <si>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</si>
  <si>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</si>
  <si>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</si>
  <si>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</si>
  <si>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</si>
  <si>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</si>
  <si>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</si>
  <si>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</si>
  <si>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</si>
  <si>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</si>
  <si>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</si>
  <si>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</si>
  <si>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</si>
  <si>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</si>
  <si>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</si>
  <si>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</si>
  <si>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</si>
  <si>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</si>
  <si>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</si>
  <si>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</si>
  <si>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</si>
  <si>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</si>
  <si>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</si>
  <si>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</si>
  <si>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</si>
  <si>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</si>
  <si>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</si>
  <si>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</si>
  <si>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</si>
  <si>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</si>
  <si>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</si>
  <si>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</si>
  <si>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</si>
  <si>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</si>
  <si>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</si>
  <si>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</si>
  <si>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</si>
  <si>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</si>
  <si>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</si>
  <si>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</si>
  <si>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</si>
  <si>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</si>
  <si>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</si>
  <si>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</si>
  <si>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</si>
  <si>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</si>
  <si>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</si>
  <si>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</si>
  <si>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</si>
  <si>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</si>
  <si>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</si>
  <si>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</si>
  <si>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</si>
  <si>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</si>
  <si>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</si>
  <si>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</si>
  <si>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</si>
  <si>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</si>
  <si>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</si>
  <si>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</si>
  <si>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</si>
  <si>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</si>
  <si>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</si>
  <si>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</si>
  <si>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</si>
  <si>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</si>
  <si>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</si>
  <si>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</si>
  <si>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</si>
  <si>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</si>
  <si>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</si>
  <si>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</si>
  <si>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</si>
  <si>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</si>
  <si>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</si>
  <si>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</si>
  <si>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</si>
  <si>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</si>
  <si>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</si>
  <si>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</si>
  <si>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</si>
  <si>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</si>
  <si>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</si>
  <si>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</si>
  <si>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</si>
  <si>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</si>
  <si>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</si>
  <si>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</si>
  <si>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</si>
  <si>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</si>
  <si>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</si>
  <si>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</si>
  <si>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</si>
  <si>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</si>
  <si>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</si>
  <si>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</si>
  <si>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</si>
  <si>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</si>
  <si>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</si>
  <si>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</si>
  <si>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</si>
  <si>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</si>
  <si>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</si>
  <si>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</si>
  <si>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</si>
  <si>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</si>
  <si>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</si>
  <si>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</si>
  <si>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</si>
  <si>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</si>
  <si>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</si>
  <si>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</si>
  <si>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</si>
  <si>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</si>
  <si>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</si>
  <si>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</si>
  <si>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</si>
  <si>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</si>
  <si>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</si>
  <si>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</si>
  <si>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</si>
  <si>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</si>
  <si>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</si>
  <si>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</si>
  <si>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</si>
  <si>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</si>
  <si>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</si>
  <si>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</si>
  <si>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</si>
  <si>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</si>
  <si>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</si>
  <si>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</si>
  <si>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</si>
  <si>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</si>
  <si>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</si>
  <si>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</si>
  <si>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</si>
  <si>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</si>
  <si>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</si>
  <si>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</si>
  <si>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</si>
  <si>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</si>
  <si>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</si>
  <si>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</si>
  <si>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</si>
  <si>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</si>
  <si>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</si>
  <si>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</si>
  <si>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</si>
  <si>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</si>
  <si>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</si>
  <si>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</si>
  <si>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</si>
  <si>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</si>
  <si>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</si>
  <si>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</si>
  <si>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</si>
  <si>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</si>
  <si>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</si>
  <si>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</si>
  <si>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</si>
  <si>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</si>
  <si>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</si>
  <si>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</si>
  <si>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</si>
  <si>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</si>
  <si>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</si>
  <si>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</si>
  <si>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</si>
  <si>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</si>
  <si>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</si>
  <si>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</si>
  <si>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</si>
  <si>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</si>
  <si>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</si>
  <si>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</si>
  <si>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</si>
  <si>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</si>
  <si>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</si>
  <si>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</si>
  <si>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</si>
  <si>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</si>
  <si>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</si>
  <si>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</si>
  <si>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</si>
  <si>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</si>
  <si>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</si>
  <si>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</si>
  <si>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</si>
  <si>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</si>
  <si>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</si>
  <si>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</si>
  <si>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</si>
  <si>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</si>
  <si>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</si>
  <si>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</si>
  <si>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</si>
  <si>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</si>
  <si>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</si>
  <si>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</si>
  <si>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</si>
  <si>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</si>
  <si>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</si>
  <si>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</si>
  <si>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</si>
  <si>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</si>
  <si>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</si>
  <si>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</si>
  <si>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</si>
  <si>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</si>
  <si>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</si>
  <si>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</si>
  <si>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</si>
  <si>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</si>
  <si>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</si>
  <si>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</si>
  <si>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</si>
  <si>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</si>
  <si>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</si>
  <si>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</si>
  <si>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</si>
  <si>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</si>
  <si>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</si>
  <si>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</si>
  <si>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</si>
  <si>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</si>
  <si>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</si>
  <si>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</si>
  <si>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</si>
  <si>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</si>
  <si>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</si>
  <si>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</si>
  <si>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</si>
  <si>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</si>
  <si>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</si>
  <si>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</si>
  <si>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</si>
  <si>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</si>
  <si>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</si>
  <si>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</si>
  <si>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</si>
  <si>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</si>
  <si>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</si>
  <si>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</si>
  <si>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</si>
  <si>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</si>
  <si>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</si>
  <si>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</si>
  <si>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</si>
  <si>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</si>
  <si>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</si>
  <si>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</si>
  <si>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</si>
  <si>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</si>
  <si>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</si>
  <si>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</si>
  <si>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</si>
  <si>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</si>
  <si>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</si>
  <si>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</si>
  <si>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</si>
  <si>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</si>
  <si>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</si>
  <si>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</si>
  <si>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</si>
  <si>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</si>
  <si>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</si>
  <si>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</si>
  <si>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</si>
  <si>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</si>
  <si>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</si>
  <si>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</si>
  <si>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</si>
  <si>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</si>
  <si>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</si>
  <si>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</si>
  <si>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</si>
  <si>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</si>
  <si>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</si>
  <si>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</si>
  <si>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</si>
  <si>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</si>
  <si>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</si>
  <si>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</si>
  <si>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</si>
  <si>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</si>
  <si>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</si>
  <si>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</si>
  <si>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</si>
  <si>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</si>
  <si>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</si>
  <si>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</si>
  <si>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</si>
  <si>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</si>
  <si>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</si>
  <si>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</si>
  <si>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</si>
  <si>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</si>
  <si>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</si>
  <si>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</si>
  <si>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</si>
  <si>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</si>
  <si>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</si>
  <si>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</si>
  <si>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</si>
  <si>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</si>
  <si>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</si>
  <si>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</si>
  <si>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</si>
  <si>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</si>
  <si>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</si>
  <si>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</si>
  <si>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</si>
  <si>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</si>
  <si>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</si>
  <si>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</si>
  <si>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</si>
  <si>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</si>
  <si>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</si>
  <si>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</si>
  <si>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</si>
  <si>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</si>
  <si>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</si>
  <si>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</si>
  <si>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</si>
  <si>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</si>
  <si>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</si>
  <si>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</si>
  <si>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</si>
  <si>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</si>
  <si>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</si>
  <si>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</si>
  <si>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</si>
  <si>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</si>
  <si>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</si>
  <si>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</si>
  <si>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</si>
  <si>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</si>
  <si>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</si>
  <si>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</si>
  <si>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</si>
  <si>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</si>
  <si>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</si>
  <si>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</si>
  <si>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</si>
  <si>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</si>
  <si>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</si>
  <si>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</si>
  <si>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</si>
  <si>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</si>
  <si>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</si>
  <si>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</si>
  <si>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</si>
  <si>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</si>
  <si>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</si>
  <si>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</si>
  <si>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</si>
  <si>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</si>
  <si>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</si>
  <si>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</si>
  <si>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</si>
  <si>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</si>
  <si>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</si>
  <si>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</si>
  <si>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</si>
  <si>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</si>
  <si>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</si>
  <si>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</si>
  <si>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</si>
  <si>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</si>
  <si>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</si>
  <si>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</si>
  <si>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</si>
  <si>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</si>
  <si>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</si>
  <si>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</si>
  <si>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</si>
  <si>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</si>
  <si>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</si>
  <si>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</si>
  <si>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</si>
  <si>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</si>
  <si>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</si>
  <si>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</si>
  <si>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</si>
  <si>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</si>
  <si>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</si>
  <si>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</si>
  <si>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</si>
  <si>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</si>
  <si>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</si>
  <si>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</si>
  <si>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</si>
  <si>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</si>
  <si>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</si>
  <si>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</si>
  <si>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</si>
  <si>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</si>
  <si>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</si>
  <si>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</si>
  <si>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</si>
  <si>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</si>
  <si>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</si>
  <si>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</si>
  <si>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</si>
  <si>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</si>
  <si>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</si>
  <si>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</si>
  <si>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</si>
  <si>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</si>
  <si>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</si>
  <si>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</si>
  <si>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</si>
  <si>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</si>
  <si>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</si>
  <si>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</si>
  <si>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</si>
  <si>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</si>
  <si>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</si>
  <si>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</si>
  <si>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</si>
  <si>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</si>
  <si>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</si>
  <si>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</si>
  <si>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</si>
  <si>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</si>
  <si>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</si>
  <si>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</si>
  <si>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</si>
  <si>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</si>
  <si>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</si>
  <si>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</si>
  <si>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</si>
  <si>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</si>
  <si>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</si>
  <si>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</si>
  <si>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</si>
  <si>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</si>
  <si>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</si>
  <si>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</si>
  <si>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</si>
  <si>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</si>
  <si>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</si>
  <si>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</si>
  <si>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</si>
  <si>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</si>
  <si>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</si>
  <si>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</si>
  <si>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</si>
  <si>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</si>
  <si>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</si>
  <si>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</si>
  <si>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</si>
  <si>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</si>
  <si>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</si>
  <si>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</si>
  <si>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</si>
  <si>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</si>
  <si>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</si>
  <si>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</si>
  <si>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</si>
  <si>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</si>
  <si>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</si>
  <si>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</si>
  <si>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</si>
  <si>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</si>
  <si>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</si>
  <si>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</si>
  <si>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</si>
  <si>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</si>
  <si>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</si>
  <si>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</si>
  <si>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</si>
  <si>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</si>
  <si>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</si>
  <si>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</si>
  <si>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</si>
  <si>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</si>
  <si>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</si>
  <si>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</si>
  <si>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</si>
  <si>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</si>
  <si>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</si>
  <si>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</si>
  <si>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</si>
  <si>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</si>
  <si>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</si>
  <si>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</si>
  <si>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</si>
  <si>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</si>
  <si>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</si>
  <si>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</si>
  <si>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</si>
  <si>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</si>
  <si>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</si>
  <si>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</si>
  <si>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</si>
  <si>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</si>
  <si>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</si>
  <si>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</si>
  <si>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</si>
  <si>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</si>
  <si>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</si>
  <si>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</si>
  <si>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</si>
  <si>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</si>
  <si>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</si>
  <si>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</si>
  <si>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</si>
  <si>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</si>
  <si>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</si>
  <si>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</si>
  <si>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</si>
  <si>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</si>
  <si>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</si>
  <si>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</si>
  <si>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</si>
  <si>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</si>
  <si>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</si>
  <si>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</si>
  <si>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</si>
  <si>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</si>
  <si>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</si>
  <si>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</si>
  <si>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</si>
  <si>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</si>
  <si>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</si>
  <si>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</si>
  <si>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</si>
  <si>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</si>
  <si>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</si>
  <si>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</si>
  <si>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</si>
  <si>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</si>
  <si>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</si>
  <si>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</si>
  <si>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</si>
  <si>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</si>
  <si>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</si>
  <si>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</si>
  <si>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</si>
  <si>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</si>
  <si>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</si>
  <si>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</si>
  <si>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</si>
  <si>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</si>
  <si>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</si>
  <si>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</si>
  <si>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</si>
  <si>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</si>
  <si>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</si>
  <si>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</si>
  <si>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</si>
  <si>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</si>
  <si>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</si>
  <si>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</si>
  <si>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</si>
  <si>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</si>
  <si>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</si>
  <si>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</si>
  <si>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</si>
  <si>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</si>
  <si>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</si>
  <si>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</si>
  <si>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</si>
  <si>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</si>
  <si>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</si>
  <si>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</si>
  <si>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</si>
  <si>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</si>
  <si>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</si>
  <si>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</si>
  <si>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</si>
  <si>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</si>
  <si>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</si>
  <si>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</si>
  <si>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</si>
  <si>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</si>
  <si>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</si>
  <si>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</si>
  <si>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</si>
  <si>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</si>
  <si>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</si>
  <si>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</si>
  <si>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</si>
  <si>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</si>
  <si>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</si>
  <si>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</si>
  <si>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</si>
  <si>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</si>
  <si>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</si>
  <si>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</si>
  <si>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</si>
  <si>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</si>
  <si>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</si>
  <si>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</si>
  <si>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</si>
  <si>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</si>
  <si>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</si>
  <si>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</si>
  <si>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</si>
  <si>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</si>
  <si>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</si>
  <si>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</si>
  <si>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</si>
  <si>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</si>
  <si>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</si>
  <si>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</si>
  <si>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</si>
  <si>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</si>
  <si>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</si>
  <si>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</si>
  <si>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</si>
  <si>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</si>
  <si>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</si>
  <si>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</si>
  <si>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</si>
  <si>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</si>
  <si>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</si>
  <si>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</si>
  <si>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</si>
  <si>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</si>
  <si>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</si>
  <si>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</si>
  <si>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</si>
  <si>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</si>
  <si>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</si>
  <si>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</si>
  <si>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</si>
  <si>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</si>
  <si>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</si>
  <si>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</si>
  <si>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</si>
  <si>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</si>
  <si>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</si>
  <si>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</si>
  <si>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</si>
  <si>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</si>
  <si>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</si>
  <si>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</si>
  <si>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</si>
  <si>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</si>
  <si>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</si>
  <si>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</si>
  <si>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</si>
  <si>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</si>
  <si>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</si>
  <si>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</si>
  <si>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</si>
  <si>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</si>
  <si>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</si>
  <si>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</si>
  <si>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</si>
  <si>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</si>
  <si>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</si>
  <si>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</si>
  <si>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</si>
  <si>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</si>
  <si>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</si>
  <si>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</si>
  <si>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</si>
  <si>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</si>
  <si>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</si>
  <si>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</si>
  <si>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</si>
  <si>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</si>
  <si>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</si>
  <si>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</si>
  <si>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</si>
  <si>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</si>
  <si>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</si>
  <si>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</si>
  <si>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</si>
  <si>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</si>
  <si>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</si>
  <si>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</si>
  <si>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</si>
  <si>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</si>
  <si>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</si>
  <si>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</si>
  <si>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</si>
  <si>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</si>
  <si>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</si>
  <si>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</si>
  <si>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</si>
  <si>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</si>
  <si>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</si>
  <si>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</si>
  <si>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</si>
  <si>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</si>
  <si>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</si>
  <si>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</si>
  <si>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</si>
  <si>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</si>
  <si>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</si>
  <si>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</si>
  <si>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</si>
  <si>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</si>
  <si>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</si>
  <si>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</si>
  <si>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</si>
  <si>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</si>
  <si>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</si>
  <si>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</si>
  <si>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</si>
  <si>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</si>
  <si>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</si>
  <si>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</si>
  <si>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</si>
  <si>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</si>
  <si>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</si>
  <si>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</si>
  <si>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</si>
  <si>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</si>
  <si>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</si>
  <si>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</si>
  <si>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</si>
  <si>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</si>
  <si>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</si>
  <si>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</si>
  <si>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</si>
  <si>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</si>
  <si>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</si>
  <si>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</si>
  <si>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</si>
  <si>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</si>
  <si>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</si>
  <si>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</si>
  <si>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</si>
  <si>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</si>
  <si>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</si>
  <si>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</si>
  <si>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</si>
  <si>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</si>
  <si>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</si>
  <si>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</si>
  <si>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</si>
  <si>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</si>
  <si>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</si>
  <si>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</si>
  <si>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</si>
  <si>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</si>
  <si>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</si>
  <si>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</si>
  <si>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</si>
  <si>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</si>
  <si>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</si>
  <si>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</si>
  <si>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</si>
  <si>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</si>
  <si>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</si>
  <si>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</si>
  <si>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</si>
  <si>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</si>
  <si>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</si>
  <si>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</si>
  <si>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</si>
  <si>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</si>
  <si>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</si>
  <si>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</si>
  <si>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</si>
  <si>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</si>
  <si>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</si>
  <si>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</si>
  <si>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</si>
  <si>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</si>
  <si>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</si>
  <si>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</si>
  <si>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</si>
  <si>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</si>
  <si>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</si>
  <si>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</si>
  <si>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</si>
  <si>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</si>
  <si>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</si>
  <si>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</si>
  <si>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</si>
  <si>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</si>
  <si>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</si>
  <si>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</si>
  <si>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</si>
  <si>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</si>
  <si>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</si>
  <si>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</si>
  <si>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</si>
  <si>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</si>
  <si>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</si>
  <si>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</si>
  <si>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</si>
  <si>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</si>
  <si>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</si>
  <si>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</si>
  <si>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</si>
  <si>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</si>
  <si>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</si>
  <si>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</si>
  <si>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</si>
  <si>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</si>
  <si>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</si>
  <si>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</si>
  <si>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</si>
  <si>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</si>
  <si>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</si>
  <si>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</si>
  <si>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</si>
  <si>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</si>
  <si>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</si>
  <si>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</si>
  <si>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</si>
  <si>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</si>
  <si>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</si>
  <si>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</si>
  <si>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</si>
  <si>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</si>
  <si>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</si>
  <si>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</si>
  <si>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</si>
  <si>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</si>
  <si>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</si>
  <si>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</si>
  <si>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</si>
  <si>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</si>
  <si>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</si>
  <si>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</si>
  <si>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</si>
  <si>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</si>
  <si>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</si>
  <si>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</si>
  <si>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</si>
  <si>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</si>
  <si>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</si>
  <si>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</si>
  <si>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</si>
  <si>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</si>
  <si>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</si>
  <si>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</si>
  <si>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</si>
  <si>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</si>
  <si>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</si>
  <si>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</si>
  <si>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</si>
  <si>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</si>
  <si>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</si>
  <si>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</si>
  <si>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</si>
  <si>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</si>
  <si>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</si>
  <si>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</si>
  <si>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</si>
  <si>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</si>
  <si>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</si>
  <si>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</si>
  <si>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</si>
  <si>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</si>
  <si>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</si>
  <si>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</si>
  <si>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</si>
  <si>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</si>
  <si>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</si>
  <si>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</si>
  <si>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</si>
  <si>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</si>
  <si>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</si>
  <si>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</si>
  <si>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</si>
  <si>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</si>
  <si>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</si>
  <si>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</si>
  <si>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</si>
  <si>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</si>
  <si>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</si>
  <si>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</si>
  <si>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</si>
  <si>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</si>
  <si>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</si>
  <si>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</si>
  <si>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</si>
  <si>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</si>
  <si>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</si>
  <si>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</si>
  <si>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</si>
  <si>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</si>
  <si>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</si>
  <si>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</si>
  <si>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</si>
  <si>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</si>
  <si>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</si>
  <si>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</si>
  <si>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</si>
  <si>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</si>
  <si>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</si>
  <si>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</si>
  <si>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</si>
  <si>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</si>
  <si>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</si>
  <si>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</si>
  <si>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</si>
  <si>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</si>
  <si>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</si>
  <si>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</si>
  <si>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</si>
  <si>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</si>
  <si>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</si>
  <si>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</si>
  <si>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</si>
  <si>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</si>
  <si>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</si>
  <si>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</si>
  <si>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</si>
  <si>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</si>
  <si>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</si>
  <si>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</si>
  <si>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</si>
  <si>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</si>
  <si>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</si>
  <si>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</si>
  <si>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</si>
  <si>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</si>
  <si>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</si>
  <si>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</si>
  <si>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</si>
  <si>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</si>
  <si>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</si>
  <si>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</si>
  <si>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</si>
  <si>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</si>
  <si>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</si>
  <si>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</si>
  <si>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</si>
  <si>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</si>
  <si>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</si>
  <si>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</si>
  <si>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</si>
  <si>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</si>
  <si>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</si>
  <si>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</si>
  <si>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</si>
  <si>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</si>
  <si>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</si>
  <si>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</si>
  <si>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</si>
  <si>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</si>
  <si>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</si>
  <si>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</si>
  <si>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</si>
  <si>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</si>
  <si>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</si>
  <si>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</si>
  <si>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</si>
  <si>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</si>
  <si>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</si>
  <si>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</si>
  <si>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</si>
  <si>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</si>
  <si>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</si>
  <si>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</si>
  <si>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</si>
  <si>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</si>
  <si>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</si>
  <si>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</si>
  <si>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</si>
  <si>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</si>
  <si>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</si>
  <si>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</si>
  <si>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</si>
  <si>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</si>
  <si>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</si>
  <si>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</si>
  <si>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</si>
  <si>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</si>
  <si>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</si>
  <si>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</si>
  <si>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</si>
  <si>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</si>
  <si>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</si>
  <si>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</si>
  <si>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</si>
  <si>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</si>
  <si>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</si>
  <si>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</si>
  <si>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</si>
  <si>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</si>
  <si>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</si>
  <si>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</si>
  <si>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</si>
  <si>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</si>
  <si>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</si>
  <si>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</si>
  <si>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</si>
  <si>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</si>
  <si>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</si>
  <si>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</si>
  <si>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</si>
  <si>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</si>
  <si>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</si>
  <si>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</si>
  <si>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</si>
  <si>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</si>
  <si>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</si>
  <si>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</si>
  <si>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</si>
  <si>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</si>
  <si>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</si>
  <si>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</si>
  <si>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</si>
  <si>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</si>
  <si>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</si>
  <si>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</si>
  <si>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</si>
  <si>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</si>
  <si>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</si>
  <si>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</si>
  <si>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</si>
  <si>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</si>
  <si>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</si>
  <si>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</si>
  <si>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</si>
  <si>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</si>
  <si>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</si>
  <si>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</si>
  <si>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</si>
  <si>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</si>
  <si>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</si>
  <si>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</si>
  <si>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</si>
  <si>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</si>
  <si>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</si>
  <si>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</si>
  <si>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</si>
  <si>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</si>
  <si>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</si>
  <si>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</si>
  <si>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</si>
  <si>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</si>
  <si>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</si>
  <si>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</si>
  <si>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</si>
  <si>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</si>
  <si>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</si>
  <si>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</si>
  <si>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</si>
  <si>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</si>
  <si>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</si>
  <si>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</si>
  <si>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</si>
  <si>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</si>
  <si>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</si>
  <si>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</si>
  <si>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</si>
  <si>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</si>
  <si>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</si>
  <si>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</si>
  <si>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</si>
  <si>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</si>
  <si>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</si>
  <si>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</si>
  <si>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</si>
  <si>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</si>
  <si>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</si>
  <si>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</si>
  <si>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</si>
  <si>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</si>
  <si>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</si>
  <si>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</si>
  <si>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</si>
  <si>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</si>
  <si>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</si>
  <si>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</si>
  <si>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</si>
  <si>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</si>
  <si>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</si>
  <si>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</si>
  <si>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</si>
  <si>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</si>
  <si>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</si>
  <si>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</si>
  <si>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</si>
  <si>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</si>
  <si>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</si>
  <si>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</si>
  <si>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</si>
  <si>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</si>
  <si>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</si>
  <si>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</si>
  <si>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</si>
  <si>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</si>
  <si>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</si>
  <si>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</si>
  <si>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</si>
  <si>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</si>
  <si>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</si>
  <si>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</si>
  <si>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</si>
  <si>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</si>
  <si>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</si>
  <si>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</si>
  <si>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</si>
  <si>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</si>
  <si>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</si>
  <si>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</si>
  <si>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</si>
  <si>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</si>
  <si>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</si>
  <si>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</si>
  <si>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</si>
  <si>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</si>
  <si>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</si>
  <si>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</si>
  <si>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</si>
  <si>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</si>
  <si>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</si>
  <si>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</si>
  <si>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</si>
  <si>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</si>
  <si>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</si>
  <si>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</si>
  <si>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</si>
  <si>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</si>
  <si>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</si>
  <si>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</si>
  <si>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</si>
  <si>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</si>
  <si>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</si>
  <si>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</si>
  <si>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</si>
  <si>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</si>
  <si>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</si>
  <si>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</si>
  <si>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</si>
  <si>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</si>
  <si>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</si>
  <si>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</si>
  <si>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</si>
  <si>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</si>
  <si>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</si>
  <si>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</si>
  <si>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</si>
  <si>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</si>
  <si>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</si>
  <si>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</si>
  <si>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</si>
  <si>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</si>
  <si>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</si>
  <si>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</si>
  <si>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</si>
  <si>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</si>
  <si>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</si>
  <si>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</si>
  <si>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</si>
  <si>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</si>
  <si>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</si>
  <si>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</si>
  <si>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</si>
  <si>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</si>
  <si>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</si>
  <si>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</si>
  <si>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</si>
  <si>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</si>
  <si>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</si>
  <si>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</si>
  <si>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</si>
  <si>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</si>
  <si>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</si>
  <si>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</si>
  <si>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</si>
  <si>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</si>
  <si>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</si>
  <si>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</si>
  <si>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</si>
  <si>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</si>
  <si>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</si>
  <si>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</si>
  <si>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</si>
  <si>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</si>
  <si>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</si>
  <si>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</si>
  <si>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</si>
  <si>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</si>
  <si>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</si>
  <si>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</si>
  <si>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</si>
  <si>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</si>
  <si>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</si>
  <si>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</si>
  <si>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</si>
  <si>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</si>
  <si>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</si>
  <si>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</si>
  <si>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</si>
  <si>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</si>
  <si>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</si>
  <si>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</si>
  <si>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</si>
  <si>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</si>
  <si>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</si>
  <si>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</si>
  <si>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</si>
  <si>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</si>
  <si>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</si>
  <si>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</si>
  <si>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</si>
  <si>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</si>
  <si>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</si>
  <si>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</si>
  <si>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</si>
  <si>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</si>
  <si>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</si>
  <si>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</si>
  <si>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</si>
  <si>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</si>
  <si>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</si>
  <si>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</si>
  <si>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</si>
  <si>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</si>
  <si>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</si>
  <si>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</si>
  <si>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</si>
  <si>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</si>
  <si>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</si>
  <si>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</si>
  <si>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</si>
  <si>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</si>
  <si>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</si>
  <si>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</si>
  <si>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</si>
  <si>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</si>
  <si>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</si>
  <si>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</si>
  <si>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</si>
  <si>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</si>
  <si>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</si>
  <si>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</si>
  <si>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</si>
  <si>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</si>
  <si>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</si>
  <si>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</si>
  <si>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</si>
  <si>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</si>
  <si>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</si>
  <si>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</si>
  <si>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</si>
  <si>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</si>
  <si>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</si>
  <si>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</si>
  <si>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</si>
  <si>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</si>
  <si>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</si>
  <si>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</si>
  <si>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</si>
  <si>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</si>
  <si>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</si>
  <si>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</si>
  <si>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</si>
  <si>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</si>
  <si>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</si>
  <si>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</si>
  <si>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</si>
  <si>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</si>
  <si>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</si>
  <si>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</si>
  <si>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</si>
  <si>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</si>
  <si>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</si>
  <si>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</si>
  <si>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</si>
  <si>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</si>
  <si>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</si>
  <si>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</si>
  <si>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</si>
  <si>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</si>
  <si>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</si>
  <si>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</si>
  <si>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</si>
  <si>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</si>
  <si>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</si>
  <si>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</si>
  <si>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</si>
  <si>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</si>
  <si>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</si>
  <si>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</si>
  <si>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</si>
  <si>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</si>
  <si>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</si>
  <si>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</si>
  <si>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</si>
  <si>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</si>
  <si>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</si>
  <si>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</si>
  <si>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</si>
  <si>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</si>
  <si>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</si>
  <si>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</si>
  <si>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</si>
  <si>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</si>
  <si>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</si>
  <si>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</si>
  <si>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</si>
  <si>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</si>
  <si>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</si>
  <si>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</si>
  <si>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</si>
  <si>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</si>
  <si>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</si>
  <si>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</si>
  <si>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</si>
  <si>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</si>
  <si>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</si>
  <si>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</si>
  <si>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</si>
  <si>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</si>
  <si>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</si>
  <si>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</si>
  <si>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</si>
  <si>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</si>
  <si>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</si>
  <si>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</si>
  <si>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</si>
  <si>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</si>
  <si>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</si>
  <si>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</si>
  <si>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</si>
  <si>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</si>
  <si>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</si>
  <si>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</si>
  <si>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</si>
  <si>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</si>
  <si>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</si>
  <si>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</si>
  <si>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</si>
  <si>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</si>
  <si>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</si>
  <si>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</si>
  <si>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</si>
  <si>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</si>
  <si>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</si>
  <si>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</si>
  <si>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</si>
  <si>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</si>
  <si>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</si>
  <si>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</si>
  <si>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</si>
  <si>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</si>
  <si>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</si>
  <si>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</si>
  <si>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</si>
  <si>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</si>
  <si>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</si>
  <si>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</si>
  <si>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</si>
  <si>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</si>
  <si>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</si>
  <si>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</si>
  <si>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</si>
  <si>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</si>
  <si>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</si>
  <si>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</si>
  <si>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</si>
  <si>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</si>
  <si>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</si>
  <si>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</si>
  <si>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</si>
  <si>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</si>
  <si>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</si>
  <si>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</si>
  <si>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</si>
  <si>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</si>
  <si>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</si>
  <si>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</si>
  <si>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</si>
  <si>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</si>
  <si>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</si>
  <si>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</si>
  <si>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</si>
  <si>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</si>
  <si>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</si>
  <si>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</si>
  <si>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</si>
  <si>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</si>
  <si>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</si>
  <si>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</si>
  <si>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</si>
  <si>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</si>
  <si>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</si>
  <si>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</si>
  <si>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</si>
  <si>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</si>
  <si>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</si>
  <si>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</si>
  <si>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</si>
  <si>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</si>
  <si>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</si>
  <si>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</si>
  <si>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</si>
  <si>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</si>
  <si>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</si>
  <si>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</si>
  <si>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</si>
  <si>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</si>
  <si>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</si>
  <si>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</si>
  <si>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</si>
  <si>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</si>
  <si>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</si>
  <si>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</si>
  <si>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</si>
  <si>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</si>
  <si>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</si>
  <si>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</si>
  <si>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</si>
  <si>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</si>
  <si>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</si>
  <si>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</si>
  <si>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</si>
  <si>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</si>
  <si>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</si>
  <si>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</si>
  <si>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</si>
  <si>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</si>
  <si>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</si>
  <si>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</si>
  <si>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</si>
  <si>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</si>
  <si>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</si>
  <si>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</si>
  <si>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</si>
  <si>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</si>
  <si>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</si>
  <si>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</si>
  <si>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</si>
  <si>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</si>
  <si>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</si>
  <si>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</si>
  <si>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</si>
  <si>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</si>
  <si>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</si>
  <si>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</si>
  <si>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</si>
  <si>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</si>
  <si>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</si>
  <si>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</si>
  <si>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</si>
  <si>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</si>
  <si>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</si>
  <si>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</si>
  <si>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</si>
  <si>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</si>
  <si>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</si>
  <si>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</si>
  <si>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</si>
  <si>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</si>
  <si>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</si>
  <si>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</si>
  <si>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</si>
  <si>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</si>
  <si>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</si>
  <si>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</si>
  <si>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</si>
  <si>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</si>
  <si>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</si>
  <si>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</si>
  <si>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</si>
  <si>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</si>
  <si>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</si>
  <si>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</si>
  <si>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</si>
  <si>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</si>
  <si>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</si>
  <si>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</si>
  <si>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</si>
  <si>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</si>
  <si>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</si>
  <si>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</si>
  <si>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</si>
  <si>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</si>
  <si>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</si>
  <si>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</si>
  <si>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</si>
  <si>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</si>
  <si>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</si>
  <si>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</si>
  <si>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</si>
  <si>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</si>
  <si>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</si>
  <si>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</si>
  <si>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</si>
  <si>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</si>
  <si>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</si>
  <si>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</si>
  <si>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</si>
  <si>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</si>
  <si>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</si>
  <si>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</si>
  <si>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</si>
  <si>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</si>
  <si>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</si>
  <si>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</si>
  <si>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</si>
  <si>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</si>
  <si>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</si>
  <si>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</si>
  <si>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</si>
  <si>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</si>
  <si>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</si>
  <si>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</si>
  <si>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</si>
  <si>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</si>
  <si>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</si>
  <si>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</si>
  <si>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</si>
  <si>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</si>
  <si>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</si>
  <si>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</si>
  <si>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</si>
  <si>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</si>
  <si>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</si>
  <si>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</si>
  <si>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</si>
  <si>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</si>
  <si>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</si>
  <si>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</si>
  <si>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</si>
  <si>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</si>
  <si>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</si>
  <si>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</si>
  <si>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</si>
  <si>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</si>
  <si>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</si>
  <si>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</si>
  <si>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</si>
  <si>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</si>
  <si>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</si>
  <si>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</si>
  <si>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</si>
  <si>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</si>
  <si>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</si>
  <si>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</si>
  <si>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</si>
  <si>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</si>
  <si>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</si>
  <si>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</si>
  <si>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</si>
  <si>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</si>
  <si>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</si>
  <si>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</si>
  <si>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</si>
  <si>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</si>
  <si>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</si>
  <si>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</si>
  <si>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</si>
  <si>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</si>
  <si>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</si>
  <si>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</si>
  <si>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</si>
  <si>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</si>
  <si>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</si>
  <si>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</si>
  <si>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</si>
  <si>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</si>
  <si>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</si>
  <si>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</si>
  <si>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</si>
  <si>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</si>
  <si>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</si>
  <si>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</si>
  <si>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</si>
  <si>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</si>
  <si>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</si>
  <si>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</si>
  <si>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</si>
  <si>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</si>
  <si>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</si>
  <si>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</si>
  <si>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</si>
  <si>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</si>
  <si>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</si>
  <si>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</si>
  <si>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</si>
  <si>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</si>
  <si>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</si>
  <si>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</si>
  <si>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</si>
  <si>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</si>
  <si>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</si>
  <si>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</si>
  <si>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</si>
  <si>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</si>
  <si>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</si>
  <si>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</si>
  <si>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</si>
  <si>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</si>
  <si>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</si>
  <si>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</si>
  <si>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</si>
  <si>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</si>
  <si>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</si>
  <si>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</si>
  <si>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</si>
  <si>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</si>
  <si>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</si>
  <si>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</si>
  <si>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</si>
  <si>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</si>
  <si>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</si>
  <si>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</si>
  <si>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</si>
  <si>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</si>
  <si>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</si>
  <si>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</si>
  <si>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</si>
  <si>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</si>
  <si>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</si>
  <si>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</si>
  <si>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</si>
  <si>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</si>
  <si>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</si>
  <si>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</si>
  <si>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</si>
  <si>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</si>
  <si>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</si>
  <si>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</si>
  <si>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</si>
  <si>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</si>
  <si>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</si>
  <si>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</si>
  <si>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</si>
  <si>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</si>
  <si>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</si>
  <si>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</si>
  <si>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</si>
  <si>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</si>
  <si>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</si>
  <si>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</si>
  <si>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</si>
  <si>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</si>
  <si>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</si>
  <si>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</si>
  <si>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</si>
  <si>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</si>
  <si>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</si>
  <si>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</si>
  <si>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</si>
  <si>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</si>
  <si>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</si>
  <si>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</si>
  <si>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</si>
  <si>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</si>
  <si>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</si>
  <si>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</si>
  <si>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</si>
  <si>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</si>
  <si>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</si>
  <si>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</si>
  <si>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</si>
  <si>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</si>
  <si>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</si>
  <si>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</si>
  <si>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</si>
  <si>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</si>
  <si>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</si>
  <si>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</si>
  <si>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</si>
  <si>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</si>
  <si>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</si>
  <si>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</si>
  <si>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</si>
  <si>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</si>
  <si>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</si>
  <si>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</si>
  <si>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</si>
  <si>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</si>
  <si>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</si>
  <si>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</si>
  <si>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</si>
  <si>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</si>
  <si>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</si>
  <si>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</si>
  <si>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</si>
  <si>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</si>
  <si>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</si>
  <si>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</si>
  <si>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</si>
  <si>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</si>
  <si>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</si>
  <si>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</si>
  <si>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</si>
  <si>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</si>
  <si>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</si>
  <si>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</si>
  <si>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</si>
  <si>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</si>
  <si>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</si>
  <si>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</si>
  <si>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</si>
  <si>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</si>
  <si>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</si>
  <si>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</si>
  <si>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</si>
  <si>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</si>
  <si>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</si>
  <si>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</si>
  <si>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</si>
  <si>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</si>
  <si>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</si>
  <si>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</si>
  <si>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</si>
  <si>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</si>
  <si>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</si>
  <si>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</si>
  <si>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</si>
  <si>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</si>
  <si>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</si>
  <si>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</si>
  <si>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</si>
  <si>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</si>
  <si>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</si>
  <si>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</si>
  <si>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</si>
  <si>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</si>
  <si>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</si>
  <si>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</si>
  <si>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</si>
  <si>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</si>
  <si>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</si>
  <si>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</si>
  <si>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</si>
  <si>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</si>
  <si>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</si>
  <si>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</si>
  <si>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</si>
  <si>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</si>
  <si>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</si>
  <si>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</si>
  <si>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</si>
  <si>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</si>
  <si>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</si>
  <si>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</si>
  <si>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</si>
  <si>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</si>
  <si>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</si>
  <si>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</si>
  <si>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</si>
  <si>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</si>
  <si>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</si>
  <si>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</si>
  <si>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</si>
  <si>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</si>
  <si>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</si>
  <si>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</si>
  <si>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</si>
  <si>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</si>
  <si>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</si>
  <si>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</si>
  <si>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</si>
  <si>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</si>
  <si>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</si>
  <si>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</si>
  <si>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</si>
  <si>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</si>
  <si>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</si>
  <si>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</si>
  <si>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</si>
  <si>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</si>
  <si>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</si>
  <si>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</si>
  <si>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</si>
  <si>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</si>
  <si>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</si>
  <si>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</si>
  <si>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</si>
  <si>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</si>
  <si>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</si>
  <si>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</si>
  <si>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</si>
  <si>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</si>
  <si>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</si>
  <si>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</si>
  <si>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</si>
  <si>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</si>
  <si>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</si>
  <si>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</si>
  <si>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</si>
  <si>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</si>
  <si>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</si>
  <si>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</si>
  <si>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</si>
  <si>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</si>
  <si>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</si>
  <si>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</si>
  <si>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</si>
  <si>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</si>
  <si>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</si>
  <si>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</si>
  <si>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</si>
  <si>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</si>
  <si>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</si>
  <si>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</si>
  <si>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</si>
  <si>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</si>
  <si>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</si>
  <si>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</si>
  <si>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</si>
  <si>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</si>
  <si>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</si>
  <si>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</si>
  <si>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</si>
  <si>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</si>
  <si>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</si>
  <si>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</si>
  <si>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</si>
  <si>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</si>
  <si>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</si>
  <si>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</si>
  <si>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</si>
  <si>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</si>
  <si>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</si>
  <si>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</si>
  <si>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</si>
  <si>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</si>
  <si>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</si>
  <si>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</si>
  <si>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</si>
  <si>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</si>
  <si>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</si>
  <si>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</si>
  <si>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</si>
  <si>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</si>
  <si>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</si>
  <si>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</si>
  <si>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</si>
  <si>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</si>
  <si>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</si>
  <si>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</si>
  <si>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</si>
  <si>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</si>
  <si>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</si>
  <si>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</si>
  <si>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</si>
  <si>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</si>
  <si>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</si>
  <si>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</si>
  <si>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</si>
  <si>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</si>
  <si>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</si>
  <si>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</si>
  <si>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</si>
  <si>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</si>
  <si>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</si>
  <si>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</si>
  <si>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</si>
  <si>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</si>
  <si>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</si>
  <si>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</si>
  <si>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</si>
  <si>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</si>
  <si>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</si>
  <si>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</si>
  <si>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</si>
  <si>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</si>
  <si>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</si>
  <si>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</si>
  <si>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</si>
  <si>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</si>
  <si>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</si>
  <si>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</si>
  <si>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</si>
  <si>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</si>
  <si>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</si>
  <si>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</si>
  <si>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</si>
  <si>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</si>
  <si>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</si>
  <si>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</si>
  <si>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</si>
  <si>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</si>
  <si>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</si>
  <si>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</si>
  <si>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</si>
  <si>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</si>
  <si>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</si>
  <si>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</si>
  <si>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</si>
  <si>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</si>
  <si>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</si>
  <si>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</si>
  <si>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</si>
  <si>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</si>
  <si>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</si>
  <si>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</si>
  <si>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</si>
  <si>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</si>
  <si>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</si>
  <si>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</si>
  <si>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</si>
  <si>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</si>
  <si>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</si>
  <si>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</si>
  <si>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</si>
  <si>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</si>
  <si>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</si>
  <si>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</si>
  <si>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</si>
  <si>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</si>
  <si>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</si>
  <si>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</si>
  <si>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</si>
  <si>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</si>
  <si>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</si>
  <si>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</si>
  <si>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</si>
  <si>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</si>
  <si>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</si>
  <si>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</si>
  <si>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</si>
  <si>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</si>
  <si>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</si>
  <si>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</si>
  <si>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</si>
  <si>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</si>
  <si>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</si>
  <si>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</si>
  <si>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</si>
  <si>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</si>
  <si>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</si>
  <si>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</si>
  <si>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</si>
  <si>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</si>
  <si>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</si>
  <si>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</si>
  <si>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</si>
  <si>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</si>
  <si>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</si>
  <si>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</si>
  <si>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</si>
  <si>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</si>
  <si>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</si>
  <si>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</si>
  <si>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</si>
  <si>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</si>
  <si>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</si>
  <si>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</si>
  <si>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</si>
  <si>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</si>
  <si>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</si>
  <si>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</si>
  <si>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</si>
  <si>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</si>
  <si>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</si>
  <si>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</si>
  <si>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</si>
  <si>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</si>
  <si>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</si>
  <si>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</si>
  <si>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</si>
  <si>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</si>
  <si>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</si>
  <si>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</si>
  <si>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</si>
  <si>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</si>
  <si>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</si>
  <si>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</si>
  <si>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</si>
  <si>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</si>
  <si>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</si>
  <si>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</si>
  <si>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</si>
  <si>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</si>
  <si>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</si>
  <si>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</si>
  <si>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</si>
  <si>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</si>
  <si>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</si>
  <si>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</si>
  <si>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</si>
  <si>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</si>
  <si>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</si>
  <si>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</si>
  <si>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</si>
  <si>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</si>
  <si>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</si>
  <si>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</si>
  <si>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</si>
  <si>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</si>
  <si>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</si>
  <si>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</si>
  <si>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</si>
  <si>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</si>
  <si>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</si>
  <si>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</si>
  <si>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</si>
  <si>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</si>
  <si>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</si>
  <si>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</si>
  <si>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</si>
  <si>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</si>
  <si>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</si>
  <si>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</si>
  <si>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</si>
  <si>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</si>
  <si>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</si>
  <si>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</si>
  <si>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</si>
  <si>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</si>
  <si>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</si>
  <si>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</si>
  <si>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</si>
  <si>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</si>
  <si>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</si>
  <si>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</si>
  <si>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</si>
  <si>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</si>
  <si>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</si>
  <si>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</si>
  <si>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</si>
  <si>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</si>
  <si>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</si>
  <si>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</si>
  <si>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</si>
  <si>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</si>
  <si>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</si>
  <si>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</si>
  <si>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</si>
  <si>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</si>
  <si>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</si>
  <si>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</si>
  <si>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</si>
  <si>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</si>
  <si>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</si>
  <si>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</si>
  <si>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</si>
  <si>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</si>
  <si>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</si>
  <si>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</si>
  <si>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</si>
  <si>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</si>
  <si>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</si>
  <si>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</si>
  <si>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</si>
  <si>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</si>
  <si>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</si>
  <si>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</si>
  <si>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</si>
  <si>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</si>
  <si>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</si>
  <si>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</si>
  <si>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</si>
  <si>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</si>
  <si>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</si>
  <si>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</si>
  <si>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</si>
  <si>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</si>
  <si>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</si>
  <si>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</si>
  <si>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</si>
  <si>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</si>
  <si>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</si>
  <si>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</si>
  <si>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</si>
  <si>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</si>
  <si>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</si>
  <si>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</si>
  <si>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</si>
  <si>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</si>
  <si>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</si>
  <si>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</si>
  <si>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</si>
  <si>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</si>
  <si>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</si>
  <si>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</si>
  <si>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</si>
  <si>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</si>
  <si>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</si>
  <si>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</si>
  <si>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</si>
  <si>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</si>
  <si>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</si>
  <si>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</si>
  <si>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</si>
  <si>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</si>
  <si>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</si>
  <si>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</si>
  <si>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</si>
  <si>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</si>
  <si>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</si>
  <si>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</si>
  <si>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</si>
  <si>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</si>
  <si>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</si>
  <si>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</si>
  <si>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</si>
  <si>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</si>
  <si>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</si>
  <si>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</si>
  <si>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</si>
  <si>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</si>
  <si>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</si>
  <si>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</si>
  <si>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</si>
  <si>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</si>
  <si>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</si>
  <si>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</si>
  <si>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</si>
  <si>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</si>
  <si>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</si>
  <si>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</si>
  <si>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</si>
  <si>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</si>
  <si>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</si>
  <si>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</si>
  <si>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</si>
  <si>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</si>
  <si>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</si>
  <si>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</si>
  <si>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</si>
  <si>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</si>
  <si>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</si>
  <si>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</si>
  <si>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</si>
  <si>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</si>
  <si>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</si>
  <si>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</si>
  <si>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</si>
  <si>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</si>
  <si>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</si>
  <si>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</si>
  <si>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</si>
  <si>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</si>
  <si>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</si>
  <si>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</si>
  <si>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</si>
  <si>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</si>
  <si>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</si>
  <si>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</si>
  <si>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</si>
  <si>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</si>
  <si>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</si>
  <si>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</si>
  <si>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</si>
  <si>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</si>
  <si>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</si>
  <si>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</si>
  <si>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</si>
  <si>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</si>
  <si>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</si>
  <si>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</si>
  <si>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</si>
  <si>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</si>
  <si>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</si>
  <si>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</si>
  <si>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</si>
  <si>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</si>
  <si>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</si>
  <si>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</si>
  <si>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</si>
  <si>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</si>
  <si>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</si>
  <si>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</si>
  <si>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</si>
  <si>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</si>
  <si>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</si>
  <si>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</si>
  <si>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</si>
  <si>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</si>
  <si>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</si>
  <si>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</si>
  <si>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</si>
  <si>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</si>
  <si>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</si>
  <si>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</si>
  <si>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</si>
  <si>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</si>
  <si>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</si>
  <si>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</si>
  <si>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</si>
  <si>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</si>
  <si>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</si>
  <si>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</si>
  <si>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</si>
  <si>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</si>
  <si>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</si>
  <si>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</si>
  <si>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</si>
  <si>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</si>
  <si>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</si>
  <si>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</si>
  <si>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</si>
  <si>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</si>
  <si>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</si>
  <si>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</si>
  <si>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</si>
  <si>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</si>
  <si>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</si>
  <si>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</si>
  <si>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</si>
  <si>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</si>
  <si>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</si>
  <si>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</si>
  <si>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</si>
  <si>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</si>
  <si>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</si>
  <si>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</si>
  <si>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</si>
  <si>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</si>
  <si>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</si>
  <si>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</si>
  <si>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</si>
  <si>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</si>
  <si>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</si>
  <si>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</si>
  <si>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</si>
  <si>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</si>
  <si>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</si>
  <si>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</si>
  <si>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</si>
  <si>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</si>
  <si>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</si>
  <si>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</si>
  <si>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</si>
  <si>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</si>
  <si>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</si>
  <si>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</si>
  <si>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</si>
  <si>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</si>
  <si>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</si>
  <si>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</si>
  <si>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</si>
  <si>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</si>
  <si>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</si>
  <si>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</si>
  <si>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</si>
  <si>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</si>
  <si>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</si>
  <si>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</si>
  <si>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</si>
  <si>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</si>
  <si>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</si>
  <si>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</si>
  <si>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</si>
  <si>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</si>
  <si>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</si>
  <si>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</si>
  <si>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</si>
  <si>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</si>
  <si>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</si>
  <si>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</si>
  <si>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</si>
  <si>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</si>
  <si>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</si>
  <si>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</si>
  <si>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</si>
  <si>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</si>
  <si>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</si>
  <si>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</si>
  <si>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</si>
  <si>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</si>
  <si>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</si>
  <si>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</si>
  <si>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</si>
  <si>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</si>
  <si>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</si>
  <si>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</si>
  <si>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</si>
  <si>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</si>
  <si>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</si>
  <si>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</si>
  <si>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</si>
  <si>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</si>
  <si>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</si>
  <si>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</si>
  <si>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</si>
  <si>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</si>
  <si>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</si>
  <si>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</si>
  <si>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</si>
  <si>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</si>
  <si>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</si>
  <si>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</si>
  <si>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</si>
  <si>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</si>
  <si>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</si>
  <si>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</si>
  <si>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</si>
  <si>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</si>
  <si>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</si>
  <si>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</si>
  <si>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</si>
  <si>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</si>
  <si>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</si>
  <si>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</si>
  <si>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</si>
  <si>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</si>
  <si>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</si>
  <si>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</si>
  <si>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</si>
  <si>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</si>
  <si>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</si>
  <si>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</si>
  <si>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</si>
  <si>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</si>
  <si>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</si>
  <si>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</si>
  <si>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</si>
  <si>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</si>
  <si>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</si>
  <si>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</si>
  <si>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</si>
  <si>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</si>
  <si>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</si>
  <si>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</si>
  <si>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</si>
  <si>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</si>
  <si>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</si>
  <si>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</si>
  <si>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</si>
  <si>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</si>
  <si>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</si>
  <si>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</si>
  <si>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</si>
  <si>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</si>
  <si>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</si>
  <si>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</si>
  <si>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</si>
  <si>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</si>
  <si>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</si>
  <si>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</si>
  <si>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</si>
  <si>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</si>
  <si>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</si>
  <si>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</si>
  <si>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</si>
  <si>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</si>
  <si>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</si>
  <si>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</si>
  <si>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</si>
  <si>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</si>
  <si>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</si>
  <si>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</si>
  <si>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</si>
  <si>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</si>
  <si>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</si>
  <si>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</si>
  <si>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</si>
  <si>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</si>
  <si>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</si>
  <si>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</si>
  <si>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</si>
  <si>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</si>
  <si>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</si>
  <si>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</si>
  <si>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</si>
  <si>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</si>
  <si>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</si>
  <si>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</si>
  <si>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</si>
  <si>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</si>
  <si>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</si>
  <si>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</si>
  <si>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</si>
  <si>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</si>
  <si>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</si>
  <si>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</si>
  <si>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</si>
  <si>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</si>
  <si>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</si>
  <si>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</si>
  <si>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</si>
  <si>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</si>
  <si>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</si>
  <si>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</si>
  <si>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</si>
  <si>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</si>
  <si>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</si>
  <si>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</si>
  <si>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</si>
  <si>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</si>
  <si>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</si>
  <si>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</si>
  <si>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</si>
  <si>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</si>
  <si>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</si>
  <si>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</si>
  <si>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</si>
  <si>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</si>
  <si>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</si>
  <si>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</si>
  <si>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</si>
  <si>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</si>
  <si>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</si>
  <si>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</si>
  <si>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</si>
  <si>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</si>
  <si>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</si>
  <si>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</si>
  <si>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</si>
  <si>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</si>
  <si>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</si>
  <si>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</si>
  <si>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</si>
  <si>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</si>
  <si>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</si>
  <si>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</si>
  <si>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</si>
  <si>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</si>
  <si>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</si>
  <si>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</si>
  <si>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</si>
  <si>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</si>
  <si>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</si>
  <si>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</si>
  <si>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</si>
  <si>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</si>
  <si>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</si>
  <si>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</si>
  <si>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</si>
  <si>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</si>
  <si>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</si>
  <si>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</si>
  <si>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</si>
  <si>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</si>
  <si>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</si>
  <si>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</si>
  <si>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</si>
  <si>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</si>
  <si>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</si>
  <si>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</si>
  <si>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</si>
  <si>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</si>
  <si>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</si>
  <si>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</si>
  <si>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</si>
  <si>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</si>
  <si>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</si>
  <si>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</si>
  <si>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</si>
  <si>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</si>
  <si>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</si>
  <si>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</si>
  <si>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</si>
  <si>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</si>
  <si>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</si>
  <si>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</si>
  <si>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</si>
  <si>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</si>
  <si>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</si>
  <si>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</si>
  <si>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</si>
  <si>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</si>
  <si>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</si>
  <si>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</si>
  <si>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</si>
  <si>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</si>
  <si>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</si>
  <si>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</si>
  <si>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</si>
  <si>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</si>
  <si>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</si>
  <si>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</si>
  <si>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</si>
  <si>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</si>
  <si>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</si>
  <si>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</si>
  <si>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</si>
  <si>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</si>
  <si>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</si>
  <si>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</si>
  <si>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</si>
  <si>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</si>
  <si>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</si>
  <si>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</si>
  <si>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</si>
  <si>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</si>
  <si>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</si>
  <si>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</si>
  <si>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</si>
  <si>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</si>
  <si>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</si>
  <si>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</si>
  <si>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</si>
  <si>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</si>
  <si>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</si>
  <si>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</si>
  <si>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</si>
  <si>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</si>
  <si>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</si>
  <si>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</si>
  <si>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</si>
  <si>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</si>
  <si>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</si>
  <si>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</si>
  <si>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</si>
  <si>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</si>
  <si>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</si>
  <si>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</si>
  <si>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</si>
  <si>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</si>
  <si>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</si>
  <si>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</si>
  <si>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</si>
  <si>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</si>
  <si>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</si>
  <si>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</si>
  <si>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</si>
  <si>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</si>
  <si>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</si>
  <si>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</si>
  <si>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</si>
  <si>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</si>
  <si>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</si>
  <si>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</si>
  <si>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</si>
  <si>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</si>
  <si>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</si>
  <si>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</si>
  <si>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</si>
  <si>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</si>
  <si>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</si>
  <si>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</si>
  <si>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</si>
  <si>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</si>
  <si>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</si>
  <si>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</si>
  <si>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</si>
  <si>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</si>
  <si>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</si>
  <si>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</si>
  <si>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</si>
  <si>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</si>
  <si>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</si>
  <si>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</si>
  <si>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</si>
  <si>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</si>
  <si>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</si>
  <si>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</si>
  <si>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</si>
  <si>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</si>
  <si>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</si>
  <si>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</si>
  <si>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</si>
  <si>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</si>
  <si>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</si>
  <si>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</si>
  <si>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</si>
  <si>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</si>
  <si>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</si>
  <si>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</si>
  <si>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</si>
  <si>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</si>
  <si>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</si>
  <si>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</si>
  <si>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</si>
  <si>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</si>
  <si>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</si>
  <si>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</si>
  <si>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</si>
  <si>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</si>
  <si>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</si>
  <si>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</si>
  <si>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</si>
  <si>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</si>
  <si>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</si>
  <si>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</si>
  <si>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</si>
  <si>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</si>
  <si>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</si>
  <si>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</si>
  <si>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</si>
  <si>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</si>
  <si>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</si>
  <si>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</si>
  <si>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</si>
  <si>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</si>
  <si>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</si>
  <si>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</si>
  <si>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</si>
  <si>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</si>
  <si>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</si>
  <si>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</si>
  <si>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</si>
  <si>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</si>
  <si>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</si>
  <si>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</si>
  <si>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</si>
  <si>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</si>
  <si>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</si>
  <si>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</si>
  <si>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</si>
  <si>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</si>
  <si>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</si>
  <si>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</si>
  <si>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</si>
  <si>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</si>
  <si>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</si>
  <si>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</si>
  <si>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</si>
  <si>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</si>
  <si>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</si>
  <si>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</si>
  <si>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</si>
  <si>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</si>
  <si>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</si>
  <si>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</si>
  <si>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</si>
  <si>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</si>
  <si>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</si>
  <si>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</si>
  <si>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</si>
  <si>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</si>
  <si>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</si>
  <si>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</si>
  <si>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</si>
  <si>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</si>
  <si>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</si>
  <si>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</si>
  <si>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</si>
  <si>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</si>
  <si>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</si>
  <si>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</si>
  <si>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</si>
  <si>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</si>
  <si>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</si>
  <si>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</si>
  <si>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</si>
  <si>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</si>
  <si>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</si>
  <si>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</si>
  <si>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</si>
  <si>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</si>
  <si>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</si>
  <si>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</si>
  <si>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</si>
  <si>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</si>
  <si>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</si>
  <si>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</si>
  <si>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</si>
  <si>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</si>
  <si>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</si>
  <si>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</si>
  <si>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</si>
  <si>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</si>
  <si>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</si>
  <si>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</si>
  <si>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</si>
  <si>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</si>
  <si>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</si>
  <si>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</si>
  <si>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</si>
  <si>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</si>
  <si>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</si>
  <si>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</si>
  <si>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</si>
  <si>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</si>
  <si>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</si>
  <si>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</si>
  <si>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</si>
  <si>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</si>
  <si>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</si>
  <si>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</si>
  <si>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</si>
  <si>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</si>
  <si>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</si>
  <si>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</si>
  <si>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</si>
  <si>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</si>
  <si>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</si>
  <si>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</si>
  <si>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</si>
  <si>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</si>
  <si>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</si>
  <si>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</si>
  <si>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</si>
  <si>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</si>
  <si>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</si>
  <si>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</si>
  <si>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</si>
  <si>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</si>
  <si>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</si>
  <si>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</si>
  <si>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</si>
  <si>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</si>
  <si>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</si>
  <si>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</si>
  <si>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</si>
  <si>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</si>
  <si>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</si>
  <si>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</si>
  <si>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</si>
  <si>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</si>
  <si>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</si>
  <si>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</si>
  <si>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</si>
  <si>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</si>
  <si>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</si>
  <si>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</si>
  <si>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</si>
  <si>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</si>
  <si>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</si>
  <si>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</si>
  <si>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</si>
  <si>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</si>
  <si>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</si>
  <si>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</si>
  <si>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</si>
  <si>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</si>
  <si>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</si>
  <si>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</si>
  <si>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</si>
  <si>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</si>
  <si>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</si>
  <si>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</si>
  <si>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</si>
  <si>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</si>
  <si>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</si>
  <si>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</si>
  <si>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</si>
  <si>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</si>
  <si>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</si>
  <si>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</si>
  <si>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</si>
  <si>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</si>
  <si>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</si>
  <si>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</si>
  <si>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</si>
  <si>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</si>
  <si>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</si>
  <si>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</si>
  <si>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</si>
  <si>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</si>
  <si>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</si>
  <si>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</si>
  <si>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</si>
  <si>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</si>
  <si>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</si>
  <si>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</si>
  <si>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</si>
  <si>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</si>
  <si>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</si>
  <si>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</si>
  <si>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</si>
  <si>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</si>
  <si>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</si>
  <si>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</si>
  <si>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</si>
  <si>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</si>
  <si>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</si>
  <si>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</si>
  <si>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</si>
  <si>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</si>
  <si>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</si>
  <si>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</si>
  <si>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</si>
  <si>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</si>
  <si>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</si>
  <si>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</si>
  <si>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</si>
  <si>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</si>
  <si>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</si>
  <si>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</si>
  <si>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</si>
  <si>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</si>
  <si>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</si>
  <si>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</si>
  <si>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</si>
  <si>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</si>
  <si>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</si>
  <si>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</si>
  <si>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</si>
  <si>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</si>
  <si>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</si>
  <si>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</si>
  <si>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</si>
  <si>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</si>
  <si>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</si>
  <si>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</si>
  <si>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</si>
  <si>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</si>
  <si>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</si>
  <si>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</si>
  <si>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</si>
  <si>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</si>
  <si>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</si>
  <si>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</si>
  <si>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</si>
  <si>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</si>
  <si>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</si>
  <si>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</si>
  <si>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</si>
  <si>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</si>
  <si>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</si>
  <si>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</si>
  <si>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</si>
  <si>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</si>
  <si>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</si>
  <si>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</si>
  <si>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</si>
  <si>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</si>
  <si>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</si>
  <si>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</si>
  <si>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</si>
  <si>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</si>
  <si>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</si>
  <si>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</si>
  <si>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</si>
  <si>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</si>
  <si>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</si>
  <si>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</si>
  <si>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</si>
  <si>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</si>
  <si>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</si>
  <si>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</si>
  <si>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</si>
  <si>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</si>
  <si>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</si>
  <si>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</si>
  <si>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</si>
  <si>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</si>
  <si>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</si>
  <si>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</si>
  <si>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</si>
  <si>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</si>
  <si>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</si>
  <si>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</si>
  <si>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</si>
  <si>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</si>
  <si>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</si>
  <si>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</si>
  <si>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</si>
  <si>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</si>
  <si>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</si>
  <si>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</si>
  <si>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</si>
  <si>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</si>
  <si>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</si>
  <si>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</si>
  <si>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</si>
  <si>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</si>
  <si>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</si>
  <si>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</si>
  <si>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</si>
  <si>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</si>
  <si>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</si>
  <si>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</si>
  <si>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</si>
  <si>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</si>
  <si>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</si>
  <si>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</si>
  <si>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</si>
  <si>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</si>
  <si>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</si>
  <si>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</si>
  <si>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</si>
  <si>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</si>
  <si>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</si>
  <si>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</si>
  <si>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</si>
  <si>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</si>
  <si>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</si>
  <si>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</si>
  <si>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</si>
  <si>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</si>
  <si>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</si>
  <si>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</si>
  <si>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</si>
  <si>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</si>
  <si>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</si>
  <si>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</si>
  <si>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</si>
  <si>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</si>
  <si>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</si>
  <si>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</si>
  <si>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</si>
  <si>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</si>
  <si>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</si>
  <si>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</si>
  <si>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</si>
  <si>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</si>
  <si>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</si>
  <si>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</si>
  <si>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</si>
  <si>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</si>
  <si>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</si>
  <si>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</si>
  <si>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</si>
  <si>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</si>
  <si>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</si>
  <si>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</si>
  <si>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</si>
  <si>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</si>
  <si>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</si>
  <si>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</si>
  <si>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</si>
  <si>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</si>
  <si>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</si>
  <si>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</si>
  <si>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</si>
  <si>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</si>
  <si>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</si>
  <si>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</si>
  <si>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</si>
  <si>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</si>
  <si>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</si>
  <si>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</si>
  <si>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</si>
  <si>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</si>
  <si>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</si>
  <si>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</si>
  <si>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</si>
  <si>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</si>
  <si>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</si>
  <si>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</si>
  <si>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</si>
  <si>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</si>
  <si>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</si>
  <si>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</si>
  <si>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</si>
  <si>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</si>
  <si>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</si>
  <si>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</si>
  <si>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</si>
  <si>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</si>
  <si>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</si>
  <si>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</si>
  <si>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</si>
  <si>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</si>
  <si>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</si>
  <si>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</si>
  <si>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</si>
  <si>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</si>
  <si>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</si>
  <si>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</si>
  <si>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</si>
  <si>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</si>
  <si>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</si>
  <si>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</si>
  <si>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</si>
  <si>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</si>
  <si>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</si>
  <si>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</si>
  <si>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</si>
  <si>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</si>
  <si>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</si>
  <si>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</si>
  <si>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</si>
  <si>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</si>
  <si>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</si>
  <si>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</si>
  <si>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</si>
  <si>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</si>
  <si>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</si>
  <si>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</si>
  <si>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</si>
  <si>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</si>
  <si>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</si>
  <si>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</si>
  <si>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</si>
  <si>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</si>
  <si>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</si>
  <si>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</si>
  <si>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</si>
  <si>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</si>
  <si>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</si>
  <si>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</si>
  <si>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</si>
  <si>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</si>
  <si>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</si>
  <si>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</si>
  <si>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</si>
  <si>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</si>
  <si>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</si>
  <si>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</si>
  <si>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</si>
  <si>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</si>
  <si>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</si>
  <si>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</si>
  <si>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</si>
  <si>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</si>
  <si>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</si>
  <si>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</si>
  <si>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</si>
  <si>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</si>
  <si>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</si>
  <si>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</si>
  <si>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</si>
  <si>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</si>
  <si>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</si>
  <si>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</si>
  <si>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</si>
  <si>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</si>
  <si>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</si>
  <si>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</si>
  <si>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</si>
  <si>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</si>
  <si>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</si>
  <si>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</si>
  <si>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</si>
  <si>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</si>
  <si>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</si>
  <si>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</si>
  <si>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</si>
  <si>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</si>
  <si>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</si>
  <si>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</si>
  <si>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</si>
  <si>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</si>
  <si>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</si>
  <si>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</si>
  <si>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</si>
  <si>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</si>
  <si>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</si>
  <si>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</si>
  <si>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</si>
  <si>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</si>
  <si>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</si>
  <si>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</si>
  <si>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</si>
  <si>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</si>
  <si>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</si>
  <si>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</si>
  <si>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</si>
  <si>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</si>
  <si>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</si>
  <si>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</si>
  <si>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</si>
  <si>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</si>
  <si>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</si>
  <si>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</si>
  <si>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</si>
  <si>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</si>
  <si>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</si>
  <si>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</si>
  <si>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</si>
  <si>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</si>
  <si>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</si>
  <si>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</si>
  <si>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</si>
  <si>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</si>
  <si>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</si>
  <si>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</si>
  <si>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</si>
  <si>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</si>
  <si>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</si>
  <si>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</si>
  <si>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</si>
  <si>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</si>
  <si>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</si>
  <si>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</si>
  <si>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</si>
  <si>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</si>
  <si>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</si>
  <si>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</si>
  <si>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</si>
  <si>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</si>
  <si>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</si>
  <si>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</si>
  <si>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</si>
  <si>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</si>
  <si>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</si>
  <si>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</si>
  <si>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</si>
  <si>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</si>
  <si>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</si>
  <si>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</si>
  <si>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</si>
  <si>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</si>
  <si>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</si>
  <si>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</si>
  <si>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</si>
  <si>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</si>
  <si>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</si>
  <si>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</si>
  <si>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</si>
  <si>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</si>
  <si>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</si>
  <si>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</si>
  <si>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</si>
  <si>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</si>
  <si>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</si>
  <si>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</si>
  <si>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</si>
  <si>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</si>
  <si>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</si>
  <si>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</si>
  <si>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</si>
  <si>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</si>
  <si>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</si>
  <si>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</si>
  <si>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</si>
  <si>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</si>
  <si>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</si>
  <si>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</si>
  <si>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</si>
  <si>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</si>
  <si>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</si>
  <si>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</si>
  <si>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</si>
  <si>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</si>
  <si>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</si>
  <si>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</si>
  <si>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</si>
  <si>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</si>
  <si>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</si>
  <si>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</si>
  <si>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</si>
  <si>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</si>
  <si>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</si>
  <si>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</si>
  <si>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</si>
  <si>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</si>
  <si>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</si>
  <si>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</si>
  <si>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</si>
  <si>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</si>
  <si>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</si>
  <si>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</si>
  <si>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</si>
  <si>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</si>
  <si>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</si>
  <si>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</si>
  <si>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</si>
  <si>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</si>
  <si>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</si>
  <si>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</si>
  <si>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</si>
  <si>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</si>
  <si>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</si>
  <si>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</si>
  <si>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</si>
  <si>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</si>
  <si>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</si>
  <si>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</si>
  <si>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</si>
  <si>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</si>
  <si>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</si>
  <si>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</si>
  <si>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</si>
  <si>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</si>
  <si>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</si>
  <si>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</si>
  <si>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</si>
  <si>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</si>
  <si>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</si>
  <si>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</si>
  <si>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</si>
  <si>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</si>
  <si>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</si>
  <si>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</si>
  <si>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</si>
  <si>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</si>
  <si>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</si>
  <si>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</si>
  <si>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</si>
  <si>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</si>
  <si>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</si>
  <si>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</si>
  <si>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</si>
  <si>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</si>
  <si>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</si>
  <si>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</si>
  <si>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</si>
  <si>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</si>
  <si>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</si>
  <si>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</si>
  <si>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</si>
  <si>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</si>
  <si>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</si>
  <si>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</si>
  <si>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</si>
  <si>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</si>
  <si>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</si>
  <si>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</si>
  <si>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</si>
  <si>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</si>
  <si>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</si>
  <si>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</si>
  <si>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</si>
  <si>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</si>
  <si>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</si>
  <si>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</si>
  <si>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</si>
  <si>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</si>
  <si>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</si>
  <si>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</si>
  <si>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</si>
  <si>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</si>
  <si>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</si>
  <si>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</si>
  <si>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</si>
  <si>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</si>
  <si>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</si>
  <si>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</si>
  <si>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</si>
  <si>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</si>
  <si>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</si>
  <si>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</si>
  <si>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</si>
  <si>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</si>
  <si>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</si>
  <si>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</si>
  <si>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</si>
  <si>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</si>
  <si>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</si>
  <si>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</si>
  <si>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</si>
  <si>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</si>
  <si>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</si>
  <si>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</si>
  <si>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</si>
  <si>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</si>
  <si>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</si>
  <si>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</si>
  <si>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</si>
  <si>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</si>
  <si>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</si>
  <si>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</si>
  <si>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</si>
  <si>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</si>
  <si>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</si>
  <si>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</si>
  <si>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</si>
  <si>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</si>
  <si>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</si>
  <si>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</si>
  <si>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</si>
  <si>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</si>
  <si>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</si>
  <si>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</si>
  <si>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</si>
  <si>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</si>
  <si>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</si>
  <si>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</si>
  <si>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</si>
  <si>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</si>
  <si>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</si>
  <si>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</si>
  <si>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</si>
  <si>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</si>
  <si>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</si>
  <si>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</si>
  <si>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</si>
  <si>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</si>
  <si>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</si>
  <si>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</si>
  <si>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</si>
  <si>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</si>
  <si>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</si>
  <si>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</si>
  <si>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</si>
  <si>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</si>
  <si>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</si>
  <si>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</si>
  <si>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</si>
  <si>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</si>
  <si>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</si>
  <si>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</si>
  <si>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</si>
  <si>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</si>
  <si>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</si>
  <si>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</si>
  <si>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</si>
  <si>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</si>
  <si>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</si>
  <si>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</si>
  <si>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</si>
  <si>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</si>
  <si>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</si>
  <si>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</si>
  <si>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</si>
  <si>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</si>
  <si>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</si>
  <si>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</si>
  <si>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</si>
  <si>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</si>
  <si>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</si>
  <si>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</si>
  <si>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</si>
  <si>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</si>
  <si>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</si>
  <si>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</si>
  <si>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</si>
  <si>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</si>
  <si>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</si>
  <si>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</si>
  <si>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</si>
  <si>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</si>
  <si>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</si>
  <si>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</si>
  <si>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</si>
  <si>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</si>
  <si>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</si>
  <si>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</si>
  <si>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</si>
  <si>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</si>
  <si>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</si>
  <si>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</si>
  <si>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</si>
  <si>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</si>
  <si>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</si>
  <si>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</si>
  <si>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</si>
  <si>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</si>
  <si>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</si>
  <si>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</si>
  <si>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</si>
  <si>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</si>
  <si>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</si>
  <si>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</si>
  <si>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</si>
  <si>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</si>
  <si>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</si>
  <si>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</si>
  <si>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</si>
  <si>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</si>
  <si>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</si>
  <si>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</si>
  <si>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</si>
  <si>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</si>
  <si>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</si>
  <si>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</si>
  <si>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</si>
  <si>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</si>
  <si>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</si>
  <si>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</si>
  <si>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</si>
  <si>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</si>
  <si>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</si>
  <si>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</si>
  <si>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</si>
  <si>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</si>
  <si>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</si>
  <si>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</si>
  <si>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</si>
  <si>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</si>
  <si>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</si>
  <si>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</si>
  <si>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</si>
  <si>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</si>
  <si>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</si>
  <si>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</si>
  <si>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</si>
  <si>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</si>
  <si>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</si>
  <si>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</si>
  <si>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</si>
  <si>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</si>
  <si>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</si>
  <si>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</si>
  <si>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</si>
  <si>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</si>
  <si>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</si>
  <si>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</si>
  <si>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</si>
  <si>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</si>
  <si>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</si>
  <si>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</si>
  <si>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</si>
  <si>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</si>
  <si>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</si>
  <si>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</si>
  <si>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</si>
  <si>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</si>
  <si>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</si>
  <si>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</si>
  <si>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</si>
  <si>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</si>
  <si>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</si>
  <si>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</si>
  <si>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</si>
  <si>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</si>
  <si>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</si>
  <si>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</si>
  <si>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</si>
  <si>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</si>
  <si>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</si>
  <si>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</si>
  <si>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</si>
  <si>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</si>
  <si>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</si>
  <si>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</si>
  <si>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</si>
  <si>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</si>
  <si>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</si>
  <si>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</si>
  <si>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</si>
  <si>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</si>
  <si>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</si>
  <si>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</si>
  <si>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</si>
  <si>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</si>
  <si>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</si>
  <si>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</si>
  <si>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</si>
  <si>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</si>
  <si>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</si>
  <si>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</si>
  <si>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</si>
  <si>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</si>
  <si>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</si>
  <si>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</si>
  <si>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</si>
  <si>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</si>
  <si>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</si>
  <si>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</si>
  <si>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</si>
  <si>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</si>
  <si>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</si>
  <si>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</si>
  <si>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</si>
  <si>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</si>
  <si>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</si>
  <si>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</si>
  <si>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</si>
  <si>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</si>
  <si>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</si>
  <si>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</si>
  <si>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</si>
  <si>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</si>
  <si>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</si>
  <si>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</si>
  <si>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</si>
  <si>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</si>
  <si>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</si>
  <si>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</si>
  <si>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</si>
  <si>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</si>
  <si>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</si>
  <si>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</si>
  <si>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</si>
  <si>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</si>
  <si>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</si>
  <si>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</si>
  <si>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</si>
  <si>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</si>
  <si>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</si>
  <si>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</si>
  <si>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</si>
  <si>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</si>
  <si>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</si>
  <si>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</si>
  <si>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</si>
  <si>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</si>
  <si>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</si>
  <si>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</si>
  <si>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</si>
  <si>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</si>
  <si>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</si>
  <si>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</si>
  <si>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</si>
  <si>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</si>
  <si>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</si>
  <si>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</si>
  <si>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</si>
  <si>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</si>
  <si>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</si>
  <si>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</si>
  <si>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</si>
  <si>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</si>
  <si>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</si>
  <si>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</si>
  <si>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</si>
  <si>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</si>
  <si>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</si>
  <si>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</si>
  <si>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</si>
  <si>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</si>
  <si>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</si>
  <si>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</si>
  <si>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</si>
  <si>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</si>
  <si>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</si>
  <si>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</si>
  <si>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</si>
  <si>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</si>
  <si>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</si>
  <si>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</si>
  <si>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</si>
  <si>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</si>
  <si>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</si>
  <si>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</si>
  <si>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</si>
  <si>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</si>
  <si>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</si>
  <si>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</si>
  <si>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</si>
  <si>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</si>
  <si>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</si>
  <si>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</si>
  <si>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</si>
  <si>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</si>
  <si>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</si>
  <si>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</si>
  <si>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</si>
  <si>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</si>
  <si>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</si>
  <si>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</si>
  <si>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</si>
  <si>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</si>
  <si>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</si>
  <si>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</si>
  <si>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</si>
  <si>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</si>
  <si>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</si>
  <si>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</si>
  <si>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</si>
  <si>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</si>
  <si>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</si>
  <si>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</si>
  <si>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</si>
  <si>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</si>
  <si>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</si>
  <si>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</si>
  <si>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</si>
  <si>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</si>
  <si>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</si>
  <si>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</si>
  <si>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</si>
  <si>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</si>
  <si>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</si>
  <si>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</si>
  <si>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</si>
  <si>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</si>
  <si>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</si>
  <si>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</si>
  <si>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</si>
  <si>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</si>
  <si>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</si>
  <si>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</si>
  <si>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</si>
  <si>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</si>
  <si>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</si>
  <si>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</si>
  <si>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</si>
  <si>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</si>
  <si>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</si>
  <si>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</si>
  <si>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</si>
  <si>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</si>
  <si>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</si>
  <si>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</si>
  <si>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</si>
  <si>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</si>
  <si>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</si>
  <si>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</si>
  <si>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</si>
  <si>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</si>
  <si>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</si>
  <si>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</si>
  <si>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</si>
  <si>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</si>
  <si>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</si>
  <si>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</si>
  <si>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</si>
  <si>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</si>
  <si>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</si>
  <si>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</si>
  <si>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</si>
  <si>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</si>
  <si>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</si>
  <si>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</si>
  <si>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</si>
  <si>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</si>
  <si>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</si>
  <si>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</si>
  <si>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</si>
  <si>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</si>
  <si>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</si>
  <si>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</si>
  <si>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</si>
  <si>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</si>
  <si>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</si>
  <si>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</si>
  <si>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</si>
  <si>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</si>
  <si>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</si>
  <si>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</si>
  <si>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</si>
  <si>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</si>
  <si>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</si>
  <si>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</si>
  <si>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</si>
  <si>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</si>
  <si>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</si>
  <si>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</si>
  <si>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</si>
  <si>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</si>
  <si>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</si>
  <si>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</si>
  <si>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</si>
  <si>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</si>
  <si>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</si>
  <si>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</si>
  <si>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</si>
  <si>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</si>
  <si>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</si>
  <si>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</si>
  <si>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</si>
  <si>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</si>
  <si>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</si>
  <si>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</si>
  <si>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</si>
  <si>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</si>
  <si>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</si>
  <si>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</si>
  <si>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</si>
  <si>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</si>
  <si>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</si>
  <si>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</si>
  <si>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</si>
  <si>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</si>
  <si>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</si>
  <si>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</si>
  <si>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</si>
  <si>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</si>
  <si>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</si>
  <si>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</si>
  <si>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</si>
  <si>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</si>
  <si>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</si>
  <si>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</si>
  <si>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</si>
  <si>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</si>
  <si>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</si>
  <si>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</si>
  <si>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</si>
  <si>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</si>
  <si>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</si>
  <si>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</si>
  <si>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</si>
  <si>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</si>
  <si>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</si>
  <si>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</si>
  <si>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</si>
  <si>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</si>
  <si>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</si>
  <si>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</si>
  <si>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</si>
  <si>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</si>
  <si>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</si>
  <si>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</si>
  <si>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</si>
  <si>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</si>
  <si>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</si>
  <si>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</si>
  <si>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</si>
  <si>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</si>
  <si>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</si>
  <si>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</si>
  <si>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</si>
  <si>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</si>
  <si>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</si>
  <si>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</si>
  <si>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</si>
  <si>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</si>
  <si>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</si>
  <si>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</si>
  <si>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</si>
  <si>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</si>
  <si>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</si>
  <si>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</si>
  <si>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</si>
  <si>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</si>
  <si>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</si>
  <si>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</si>
  <si>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</si>
  <si>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</si>
  <si>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</si>
  <si>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</si>
  <si>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</si>
  <si>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</si>
  <si>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</si>
  <si>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</si>
  <si>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</si>
  <si>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</si>
  <si>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</si>
  <si>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</si>
  <si>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</si>
  <si>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</si>
  <si>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</si>
  <si>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</si>
  <si>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</si>
  <si>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</si>
  <si>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</si>
  <si>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</si>
  <si>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</si>
  <si>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</si>
  <si>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</si>
  <si>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</si>
  <si>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</si>
  <si>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</si>
  <si>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</si>
  <si>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</si>
  <si>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</si>
  <si>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</si>
  <si>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</si>
  <si>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</si>
  <si>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</si>
  <si>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</si>
  <si>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</si>
  <si>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</si>
  <si>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</si>
  <si>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</si>
  <si>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</si>
  <si>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</si>
  <si>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</si>
  <si>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</si>
  <si>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</si>
  <si>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</si>
  <si>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</si>
  <si>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</si>
  <si>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</si>
  <si>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</si>
  <si>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</si>
  <si>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</si>
  <si>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</si>
  <si>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</si>
  <si>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</si>
  <si>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</si>
  <si>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</si>
  <si>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</si>
  <si>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</si>
  <si>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</si>
  <si>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</si>
  <si>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</si>
  <si>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</si>
  <si>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</si>
  <si>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</si>
  <si>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</si>
  <si>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</si>
  <si>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</si>
  <si>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</si>
  <si>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</si>
  <si>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</si>
  <si>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</si>
  <si>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</si>
  <si>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</si>
  <si>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</si>
  <si>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</si>
  <si>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</si>
  <si>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</si>
  <si>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</si>
  <si>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</si>
  <si>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</si>
  <si>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</si>
  <si>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</si>
  <si>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</si>
  <si>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</si>
  <si>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</si>
  <si>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</si>
  <si>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</si>
  <si>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</si>
  <si>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</si>
  <si>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</si>
  <si>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</si>
  <si>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</si>
  <si>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</si>
  <si>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</si>
  <si>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</si>
  <si>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</si>
  <si>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</si>
  <si>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</si>
  <si>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</si>
  <si>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</si>
  <si>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</si>
  <si>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</si>
  <si>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</si>
  <si>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</si>
  <si>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</si>
  <si>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</si>
  <si>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</si>
  <si>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</si>
  <si>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</si>
  <si>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</si>
  <si>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</si>
  <si>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</si>
  <si>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</si>
  <si>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</si>
  <si>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</si>
  <si>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</si>
  <si>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</si>
  <si>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</si>
  <si>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</si>
  <si>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</si>
  <si>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</si>
  <si>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</si>
  <si>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</si>
  <si>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</si>
  <si>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</si>
  <si>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</si>
  <si>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</si>
  <si>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</si>
  <si>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</si>
  <si>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</si>
  <si>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</si>
  <si>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</si>
  <si>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</si>
  <si>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</si>
  <si>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</si>
  <si>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</si>
  <si>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</si>
  <si>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</si>
  <si>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</si>
  <si>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</si>
  <si>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</si>
  <si>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</si>
  <si>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</si>
  <si>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</si>
  <si>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</si>
  <si>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</si>
  <si>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</si>
  <si>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</si>
  <si>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</si>
  <si>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</si>
  <si>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</si>
  <si>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</si>
  <si>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</si>
  <si>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</si>
  <si>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</si>
  <si>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</si>
  <si>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</si>
  <si>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</si>
  <si>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</si>
  <si>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</si>
  <si>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</si>
  <si>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</si>
  <si>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</si>
  <si>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</si>
  <si>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</si>
  <si>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</si>
  <si>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</si>
  <si>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</si>
  <si>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</si>
  <si>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</si>
  <si>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</si>
  <si>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</si>
  <si>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</si>
  <si>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</si>
  <si>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</si>
  <si>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</si>
  <si>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</si>
  <si>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</si>
  <si>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</si>
  <si>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</si>
  <si>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</si>
  <si>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</si>
  <si>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</si>
  <si>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</si>
  <si>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</si>
  <si>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</si>
  <si>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</si>
  <si>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</si>
  <si>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</si>
  <si>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</si>
  <si>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</si>
  <si>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</si>
  <si>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</si>
  <si>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</si>
  <si>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</si>
  <si>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</si>
  <si>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</si>
  <si>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</si>
  <si>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</si>
  <si>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</si>
  <si>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</si>
  <si>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</si>
  <si>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</si>
  <si>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</si>
  <si>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</si>
  <si>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</si>
  <si>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</si>
  <si>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</si>
  <si>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</si>
  <si>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</si>
  <si>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</si>
  <si>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</si>
  <si>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</si>
  <si>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</si>
  <si>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</si>
  <si>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</si>
  <si>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</si>
  <si>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</si>
  <si>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</si>
  <si>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</si>
  <si>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</si>
  <si>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</si>
  <si>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</si>
  <si>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</si>
  <si>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</si>
  <si>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</si>
  <si>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</si>
  <si>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</si>
  <si>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</si>
  <si>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</si>
  <si>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</si>
  <si>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</si>
  <si>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</si>
  <si>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</si>
  <si>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</si>
  <si>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</si>
  <si>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</si>
  <si>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</si>
  <si>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</si>
  <si>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</si>
  <si>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</si>
  <si>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</si>
  <si>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</si>
  <si>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</si>
  <si>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</si>
  <si>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</si>
  <si>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</si>
  <si>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</si>
  <si>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</si>
  <si>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</si>
  <si>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</si>
  <si>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</si>
  <si>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</si>
  <si>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</si>
  <si>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</si>
  <si>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</si>
  <si>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</si>
  <si>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</si>
  <si>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</si>
  <si>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</si>
  <si>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</si>
  <si>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</si>
  <si>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</si>
  <si>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</si>
  <si>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</si>
  <si>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</si>
  <si>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</si>
  <si>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</si>
  <si>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</si>
  <si>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</si>
  <si>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</si>
  <si>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</si>
  <si>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</si>
  <si>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</si>
  <si>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</si>
  <si>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</si>
  <si>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</si>
  <si>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</si>
  <si>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</si>
  <si>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</si>
  <si>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</si>
  <si>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</si>
  <si>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</si>
  <si>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</si>
  <si>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</si>
  <si>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</si>
  <si>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</si>
  <si>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</si>
  <si>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</si>
  <si>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</si>
  <si>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</si>
  <si>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</si>
  <si>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</si>
  <si>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</si>
  <si>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</si>
  <si>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</si>
  <si>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</si>
  <si>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</si>
  <si>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</si>
  <si>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</si>
  <si>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</si>
  <si>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</si>
  <si>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</si>
  <si>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</si>
  <si>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</si>
  <si>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</si>
  <si>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</si>
  <si>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</si>
  <si>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</si>
  <si>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</si>
  <si>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</si>
  <si>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</si>
  <si>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</si>
  <si>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</si>
  <si>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</si>
  <si>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</si>
  <si>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</si>
  <si>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</si>
  <si>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</si>
  <si>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</si>
  <si>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</si>
  <si>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</si>
  <si>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</si>
  <si>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</si>
  <si>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</si>
  <si>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</si>
  <si>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</si>
  <si>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</si>
  <si>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</si>
  <si>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</si>
  <si>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</si>
  <si>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</si>
  <si>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</si>
  <si>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</si>
  <si>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</si>
  <si>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</si>
  <si>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</si>
  <si>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</si>
  <si>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</si>
  <si>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</si>
  <si>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</si>
  <si>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</si>
  <si>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</si>
  <si>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</si>
  <si>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</si>
  <si>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</si>
  <si>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</si>
  <si>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</si>
  <si>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</si>
  <si>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</si>
  <si>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</si>
  <si>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</si>
  <si>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</si>
  <si>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</si>
  <si>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</si>
  <si>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</si>
  <si>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</si>
  <si>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</si>
  <si>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</si>
  <si>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</si>
  <si>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</si>
  <si>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</si>
  <si>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</si>
  <si>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</si>
  <si>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</si>
  <si>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</si>
  <si>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</si>
  <si>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</si>
  <si>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</si>
  <si>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</si>
  <si>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</si>
  <si>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</si>
  <si>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</si>
  <si>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</si>
  <si>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</si>
  <si>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</si>
  <si>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</si>
  <si>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</si>
  <si>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</si>
  <si>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</si>
  <si>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</si>
  <si>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</si>
  <si>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</si>
  <si>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</si>
  <si>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</si>
  <si>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</si>
  <si>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</si>
  <si>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</si>
  <si>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</si>
  <si>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</si>
  <si>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</si>
  <si>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</si>
  <si>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</si>
  <si>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</si>
  <si>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</si>
  <si>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</si>
  <si>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</si>
  <si>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</si>
  <si>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</si>
  <si>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</si>
  <si>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</si>
  <si>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</si>
  <si>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</si>
  <si>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</si>
  <si>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</si>
  <si>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</si>
  <si>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</si>
  <si>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</si>
  <si>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</si>
  <si>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</si>
  <si>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</si>
  <si>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</si>
  <si>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</si>
  <si>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</si>
  <si>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</si>
  <si>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</si>
  <si>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</si>
  <si>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</si>
  <si>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</si>
  <si>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</si>
  <si>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</si>
  <si>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</si>
  <si>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</si>
  <si>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</si>
  <si>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</si>
  <si>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</si>
  <si>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</si>
  <si>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</si>
  <si>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</si>
  <si>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</si>
  <si>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</si>
  <si>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</si>
  <si>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</si>
  <si>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</si>
  <si>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</si>
  <si>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</si>
  <si>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</si>
  <si>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</si>
  <si>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</si>
  <si>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</si>
  <si>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</si>
  <si>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</si>
  <si>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</si>
  <si>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</si>
  <si>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</si>
  <si>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</si>
  <si>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</si>
  <si>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</si>
  <si>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</si>
  <si>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</si>
  <si>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</si>
  <si>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</si>
  <si>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</si>
  <si>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</si>
  <si>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</si>
  <si>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</si>
  <si>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</si>
  <si>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</si>
  <si>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</si>
  <si>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</si>
  <si>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</si>
  <si>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</si>
  <si>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</si>
  <si>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</si>
  <si>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</si>
  <si>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</si>
  <si>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</si>
  <si>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</si>
  <si>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</si>
  <si>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</si>
  <si>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</si>
  <si>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</si>
  <si>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</si>
  <si>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</si>
  <si>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</si>
  <si>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</si>
  <si>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</si>
  <si>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</si>
  <si>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</si>
  <si>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</si>
  <si>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</si>
  <si>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</si>
  <si>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</si>
  <si>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</si>
  <si>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</si>
  <si>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</si>
  <si>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</si>
  <si>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</si>
  <si>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</si>
  <si>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</si>
  <si>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</si>
  <si>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</si>
  <si>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</si>
  <si>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</si>
  <si>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</si>
  <si>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</si>
  <si>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</si>
  <si>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</si>
  <si>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</si>
  <si>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</si>
  <si>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</si>
  <si>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</si>
  <si>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</si>
  <si>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</si>
  <si>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</si>
  <si>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</si>
  <si>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</si>
  <si>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</si>
  <si>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</si>
  <si>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</si>
  <si>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</si>
  <si>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</si>
  <si>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</si>
  <si>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</si>
  <si>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</si>
  <si>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</si>
  <si>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</si>
  <si>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</si>
  <si>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</si>
  <si>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</si>
  <si>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</si>
  <si>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</si>
  <si>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</si>
  <si>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</si>
  <si>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</si>
  <si>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</si>
  <si>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</si>
  <si>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</si>
  <si>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</si>
  <si>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</si>
  <si>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</si>
  <si>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</si>
  <si>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</si>
  <si>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</si>
  <si>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</si>
  <si>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</si>
  <si>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</si>
  <si>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</si>
  <si>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</si>
  <si>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</si>
  <si>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</si>
  <si>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</si>
  <si>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</si>
  <si>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</si>
  <si>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</si>
  <si>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</si>
  <si>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</si>
  <si>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</si>
  <si>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</si>
  <si>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</si>
  <si>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</si>
  <si>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</si>
  <si>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</si>
  <si>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</si>
  <si>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</si>
  <si>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</si>
  <si>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</si>
  <si>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</si>
  <si>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</si>
  <si>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</si>
  <si>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</si>
  <si>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</si>
  <si>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</si>
  <si>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</si>
  <si>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</si>
  <si>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</si>
  <si>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</si>
  <si>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</si>
  <si>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</si>
  <si>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</si>
  <si>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</si>
  <si>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</si>
  <si>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</si>
  <si>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</si>
  <si>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</si>
  <si>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</si>
  <si>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</si>
  <si>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</si>
  <si>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</si>
  <si>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</si>
  <si>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</si>
  <si>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</si>
  <si>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</si>
  <si>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</si>
  <si>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</si>
  <si>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</si>
  <si>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</si>
  <si>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</si>
  <si>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</si>
  <si>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</si>
  <si>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</si>
  <si>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</si>
  <si>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</si>
  <si>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</si>
  <si>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</si>
  <si>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</si>
  <si>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</si>
  <si>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</si>
  <si>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</si>
  <si>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</si>
  <si>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</si>
  <si>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</si>
  <si>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</si>
  <si>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</si>
  <si>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</si>
  <si>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</si>
  <si>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</si>
  <si>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</si>
  <si>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</si>
  <si>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</si>
  <si>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</si>
  <si>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</si>
  <si>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</si>
  <si>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</si>
  <si>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</si>
  <si>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</si>
  <si>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</si>
  <si>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</si>
  <si>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</si>
  <si>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</si>
  <si>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</si>
  <si>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</si>
  <si>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</si>
  <si>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</si>
  <si>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</si>
  <si>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</si>
  <si>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</si>
  <si>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</si>
  <si>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</si>
  <si>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</si>
  <si>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</si>
  <si>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</si>
  <si>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</si>
  <si>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</si>
  <si>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</si>
  <si>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</si>
  <si>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</si>
  <si>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</si>
  <si>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</si>
  <si>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</si>
  <si>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</si>
  <si>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</si>
  <si>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</si>
  <si>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</si>
  <si>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</si>
  <si>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</si>
  <si>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</si>
  <si>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</si>
  <si>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</si>
  <si>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</si>
  <si>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</si>
  <si>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</si>
  <si>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</si>
  <si>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</si>
  <si>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</si>
  <si>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</si>
  <si>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</si>
  <si>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</si>
  <si>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</si>
  <si>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</si>
  <si>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</si>
  <si>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</si>
  <si>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</si>
  <si>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</si>
  <si>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</si>
  <si>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</si>
  <si>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</si>
  <si>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</si>
  <si>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</si>
  <si>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</si>
  <si>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</si>
  <si>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</si>
  <si>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</si>
  <si>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</si>
  <si>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</si>
  <si>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</si>
  <si>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</si>
  <si>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</si>
  <si>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</si>
  <si>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</si>
  <si>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</si>
  <si>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</si>
  <si>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</si>
  <si>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</si>
  <si>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</si>
  <si>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</si>
  <si>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</si>
  <si>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</si>
  <si>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</si>
  <si>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</si>
  <si>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</si>
  <si>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</si>
  <si>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</si>
  <si>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</si>
  <si>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</si>
  <si>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</si>
  <si>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</si>
  <si>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</si>
  <si>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</si>
  <si>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</si>
  <si>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</si>
  <si>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</si>
  <si>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</si>
  <si>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</si>
  <si>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</si>
  <si>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</si>
  <si>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</si>
  <si>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</si>
  <si>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</si>
  <si>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</si>
  <si>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</si>
  <si>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</si>
  <si>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</si>
  <si>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</si>
  <si>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</si>
  <si>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</si>
  <si>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</si>
  <si>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</si>
  <si>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</si>
  <si>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</si>
  <si>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</si>
  <si>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</si>
  <si>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</si>
  <si>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</si>
  <si>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</si>
  <si>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</si>
  <si>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</si>
  <si>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</si>
  <si>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</si>
  <si>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</si>
  <si>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</si>
  <si>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</si>
  <si>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</si>
  <si>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</si>
  <si>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</si>
  <si>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</si>
  <si>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</si>
  <si>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</si>
  <si>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</si>
  <si>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</si>
  <si>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</si>
  <si>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</si>
  <si>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</si>
  <si>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</si>
  <si>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</si>
  <si>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</si>
  <si>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</si>
  <si>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</si>
  <si>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</si>
  <si>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</si>
  <si>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</si>
  <si>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</si>
  <si>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</si>
  <si>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</si>
  <si>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</si>
  <si>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</si>
  <si>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</si>
  <si>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</si>
  <si>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</si>
  <si>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</si>
  <si>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</si>
  <si>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</si>
  <si>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</si>
  <si>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</si>
  <si>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</si>
  <si>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</si>
  <si>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</si>
  <si>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</si>
  <si>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</si>
  <si>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</si>
  <si>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</si>
  <si>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</si>
  <si>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</si>
  <si>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</si>
  <si>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</si>
  <si>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</si>
  <si>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</si>
  <si>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</si>
  <si>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</si>
  <si>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</si>
  <si>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</si>
  <si>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</si>
  <si>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</si>
  <si>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</si>
  <si>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</si>
  <si>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</si>
  <si>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</si>
  <si>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</si>
  <si>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</si>
  <si>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</si>
  <si>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</si>
  <si>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</si>
  <si>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</si>
  <si>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</si>
  <si>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</si>
  <si>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</si>
  <si>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</si>
  <si>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</si>
  <si>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</si>
  <si>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</si>
  <si>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</si>
  <si>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</si>
  <si>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</si>
  <si>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</si>
  <si>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</si>
  <si>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</si>
  <si>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</si>
  <si>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</si>
  <si>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</si>
  <si>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</si>
  <si>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</si>
  <si>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</si>
  <si>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</si>
  <si>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</si>
  <si>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</si>
  <si>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</si>
  <si>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</si>
  <si>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</si>
  <si>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</si>
  <si>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</si>
  <si>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</si>
  <si>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</si>
  <si>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</si>
  <si>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</si>
  <si>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</si>
  <si>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</si>
  <si>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</si>
  <si>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</si>
  <si>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</si>
  <si>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</si>
  <si>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</si>
  <si>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</si>
  <si>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</si>
  <si>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</si>
  <si>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</si>
  <si>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</si>
  <si>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</si>
  <si>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</si>
  <si>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</si>
  <si>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</si>
  <si>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</si>
  <si>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</si>
  <si>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</si>
  <si>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</si>
  <si>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</si>
  <si>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</si>
  <si>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</si>
  <si>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</si>
  <si>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</si>
  <si>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</si>
  <si>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</si>
  <si>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</si>
  <si>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</si>
  <si>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</si>
  <si>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</si>
  <si>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</si>
  <si>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</si>
  <si>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</si>
  <si>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</si>
  <si>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</si>
  <si>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</si>
  <si>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</si>
  <si>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</si>
  <si>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</si>
  <si>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</si>
  <si>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</si>
  <si>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</si>
  <si>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</si>
  <si>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</si>
  <si>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</si>
  <si>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</si>
  <si>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</si>
  <si>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</si>
  <si>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</si>
  <si>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</si>
  <si>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</si>
  <si>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</si>
  <si>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</si>
  <si>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</si>
  <si>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</si>
  <si>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</si>
  <si>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</si>
  <si>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</si>
  <si>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</si>
  <si>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</si>
  <si>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</si>
  <si>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</si>
  <si>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</si>
  <si>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</si>
  <si>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</si>
  <si>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</si>
  <si>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</si>
  <si>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</si>
  <si>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</si>
  <si>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</si>
  <si>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</si>
  <si>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</si>
  <si>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</si>
  <si>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</si>
  <si>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</si>
  <si>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</si>
  <si>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</si>
  <si>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</si>
  <si>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</si>
  <si>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</si>
  <si>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</si>
  <si>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</si>
  <si>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</si>
  <si>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</si>
  <si>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</si>
  <si>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</si>
  <si>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</si>
  <si>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</si>
  <si>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</si>
  <si>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</si>
  <si>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</si>
  <si>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</si>
  <si>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</si>
  <si>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</si>
  <si>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</si>
  <si>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</si>
  <si>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</si>
  <si>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</si>
  <si>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</si>
  <si>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</si>
  <si>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</si>
  <si>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</si>
  <si>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</si>
  <si>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</si>
  <si>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</si>
  <si>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</si>
  <si>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</si>
  <si>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</si>
  <si>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</si>
  <si>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</si>
  <si>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</si>
  <si>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</si>
  <si>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</si>
  <si>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</si>
  <si>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</si>
  <si>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</si>
  <si>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</si>
  <si>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</si>
  <si>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</si>
  <si>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</si>
  <si>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</si>
  <si>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</si>
  <si>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</si>
  <si>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</si>
  <si>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</si>
  <si>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</si>
  <si>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</si>
  <si>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</si>
  <si>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</si>
  <si>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</si>
  <si>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</si>
  <si>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</si>
  <si>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</si>
  <si>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</si>
  <si>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</si>
  <si>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</si>
  <si>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</si>
  <si>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</si>
  <si>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</si>
  <si>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</si>
  <si>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</si>
  <si>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</si>
  <si>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</si>
  <si>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</si>
  <si>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</si>
  <si>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</si>
  <si>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</si>
  <si>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</si>
  <si>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</si>
  <si>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</si>
  <si>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</si>
  <si>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</si>
  <si>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</si>
  <si>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</si>
  <si>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</si>
  <si>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</si>
  <si>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</si>
  <si>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</si>
  <si>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</si>
  <si>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</si>
  <si>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</si>
  <si>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</si>
  <si>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</si>
  <si>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</si>
  <si>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</si>
  <si>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</si>
  <si>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</si>
  <si>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</si>
  <si>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</si>
  <si>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</si>
  <si>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</si>
  <si>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</si>
  <si>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</si>
  <si>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</si>
  <si>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</si>
  <si>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</si>
  <si>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</si>
  <si>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</si>
  <si>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</si>
  <si>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</si>
  <si>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</si>
  <si>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</si>
  <si>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</si>
  <si>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</si>
  <si>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</si>
  <si>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</si>
  <si>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</si>
  <si>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</si>
  <si>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</si>
  <si>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</si>
  <si>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</si>
  <si>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</si>
  <si>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</si>
  <si>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</si>
  <si>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</si>
  <si>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</si>
  <si>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</si>
  <si>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</si>
  <si>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</si>
  <si>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</si>
  <si>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</si>
  <si>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</si>
  <si>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</si>
  <si>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</si>
  <si>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</si>
  <si>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</si>
  <si>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</si>
  <si>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</si>
  <si>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</si>
  <si>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</si>
  <si>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</si>
  <si>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</si>
  <si>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</si>
  <si>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</si>
  <si>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</si>
  <si>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</si>
  <si>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</si>
  <si>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</si>
  <si>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</si>
  <si>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</si>
  <si>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</si>
  <si>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</si>
  <si>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</si>
  <si>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</si>
  <si>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</si>
  <si>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</si>
  <si>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</si>
  <si>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</si>
  <si>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</si>
  <si>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</si>
  <si>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</si>
  <si>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</si>
  <si>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</si>
  <si>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</si>
  <si>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</si>
  <si>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</si>
  <si>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</si>
  <si>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</si>
  <si>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</si>
  <si>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</si>
  <si>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</si>
  <si>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</si>
  <si>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</si>
  <si>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</si>
  <si>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</si>
  <si>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</si>
  <si>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</si>
  <si>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</si>
  <si>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</si>
  <si>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</si>
  <si>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</si>
  <si>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</si>
  <si>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</si>
  <si>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</si>
  <si>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</si>
  <si>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</si>
  <si>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</si>
  <si>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</si>
  <si>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</si>
  <si>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</si>
  <si>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</si>
  <si>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</si>
  <si>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</si>
  <si>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</si>
  <si>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</si>
  <si>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</si>
  <si>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</si>
  <si>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</si>
  <si>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</si>
  <si>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</si>
  <si>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</si>
  <si>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</si>
  <si>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</si>
  <si>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</si>
  <si>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</si>
  <si>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</si>
  <si>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</si>
  <si>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</si>
  <si>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</si>
  <si>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</si>
  <si>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</si>
  <si>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</si>
  <si>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</si>
  <si>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</si>
  <si>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</si>
  <si>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</si>
  <si>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</si>
  <si>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</si>
  <si>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</si>
  <si>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</si>
  <si>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</si>
  <si>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</si>
  <si>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</si>
  <si>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</si>
  <si>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</si>
  <si>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</si>
  <si>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</si>
  <si>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</si>
  <si>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</si>
  <si>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</si>
  <si>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</si>
  <si>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</si>
  <si>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</si>
  <si>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</si>
  <si>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</si>
  <si>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</si>
  <si>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</si>
  <si>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</si>
  <si>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</si>
  <si>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</si>
  <si>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</si>
  <si>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</si>
  <si>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</si>
  <si>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</si>
  <si>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</si>
  <si>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</si>
  <si>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</si>
  <si>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</si>
  <si>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</si>
  <si>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</si>
  <si>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</si>
  <si>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</si>
  <si>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</si>
  <si>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</si>
  <si>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</si>
  <si>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</si>
  <si>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</si>
  <si>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</si>
  <si>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</si>
  <si>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</si>
  <si>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</si>
  <si>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</si>
  <si>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</si>
  <si>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</si>
  <si>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</si>
  <si>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</si>
  <si>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</si>
  <si>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</si>
  <si>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</si>
  <si>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</si>
  <si>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</si>
  <si>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</si>
  <si>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</si>
  <si>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</si>
  <si>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</si>
  <si>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</si>
  <si>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</si>
  <si>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</si>
  <si>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</si>
  <si>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</si>
  <si>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</si>
  <si>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</si>
  <si>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</si>
  <si>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</si>
  <si>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</si>
  <si>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</si>
  <si>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</si>
  <si>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</si>
  <si>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</si>
  <si>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</si>
  <si>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</si>
  <si>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</si>
  <si>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</si>
  <si>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</si>
  <si>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</si>
  <si>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</si>
  <si>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</si>
  <si>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</si>
  <si>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</si>
  <si>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</si>
  <si>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</si>
  <si>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</si>
  <si>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</si>
  <si>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</si>
  <si>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</si>
  <si>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</si>
  <si>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</si>
  <si>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</si>
  <si>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</si>
  <si>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</si>
  <si>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</si>
  <si>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</si>
  <si>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</si>
  <si>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</si>
  <si>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</si>
  <si>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</si>
  <si>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</si>
  <si>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</si>
  <si>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</si>
  <si>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</si>
  <si>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</si>
  <si>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</si>
  <si>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</si>
  <si>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</si>
  <si>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</si>
  <si>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</si>
  <si>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</si>
  <si>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</si>
  <si>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</si>
  <si>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</si>
  <si>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</si>
  <si>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</si>
  <si>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</si>
  <si>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</si>
  <si>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</si>
  <si>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</si>
  <si>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</si>
  <si>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</si>
  <si>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</si>
  <si>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</si>
  <si>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</si>
  <si>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</si>
  <si>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</si>
  <si>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</si>
  <si>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</si>
  <si>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</si>
  <si>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</si>
  <si>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</si>
  <si>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</si>
  <si>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</si>
  <si>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</si>
  <si>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</si>
  <si>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</si>
  <si>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</si>
  <si>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</si>
  <si>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</si>
  <si>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</si>
  <si>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</si>
  <si>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</si>
  <si>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</si>
  <si>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</si>
  <si>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</si>
  <si>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</si>
  <si>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</si>
  <si>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</si>
  <si>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</si>
  <si>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</si>
  <si>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</si>
  <si>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</si>
  <si>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</si>
  <si>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</si>
  <si>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</si>
  <si>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</si>
  <si>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</si>
  <si>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</si>
  <si>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</si>
  <si>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</si>
  <si>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</si>
  <si>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</si>
  <si>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</si>
  <si>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</si>
  <si>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</si>
  <si>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</si>
  <si>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</si>
  <si>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</si>
  <si>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</si>
  <si>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</si>
  <si>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</si>
  <si>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</si>
  <si>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</si>
  <si>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</si>
  <si>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</si>
  <si>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</si>
  <si>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</si>
  <si>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</si>
  <si>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</si>
  <si>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</si>
  <si>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</si>
  <si>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</si>
  <si>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</si>
  <si>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</si>
  <si>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</si>
  <si>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</si>
  <si>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</si>
  <si>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</si>
  <si>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</si>
  <si>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</si>
  <si>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</si>
  <si>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</si>
  <si>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</si>
  <si>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</si>
  <si>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</si>
  <si>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</si>
  <si>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</si>
  <si>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</si>
  <si>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</si>
  <si>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</si>
  <si>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</si>
  <si>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</si>
  <si>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</si>
  <si>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</si>
  <si>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</si>
  <si>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</si>
  <si>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</si>
  <si>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</si>
  <si>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</si>
  <si>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</si>
  <si>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</si>
  <si>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</si>
  <si>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</si>
  <si>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</si>
  <si>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</si>
  <si>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</si>
  <si>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</si>
  <si>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</si>
  <si>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</si>
  <si>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</si>
  <si>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</si>
  <si>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</si>
  <si>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</si>
  <si>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</si>
  <si>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</si>
  <si>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</si>
  <si>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</si>
  <si>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</si>
  <si>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</si>
  <si>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</si>
  <si>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</si>
  <si>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</si>
  <si>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</si>
  <si>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</si>
  <si>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</si>
  <si>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</si>
  <si>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</si>
  <si>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</si>
  <si>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</si>
  <si>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</si>
  <si>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</si>
  <si>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</si>
  <si>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</si>
  <si>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</si>
  <si>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</si>
  <si>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</si>
  <si>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</si>
  <si>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</si>
  <si>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</si>
  <si>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</si>
  <si>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</si>
  <si>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</si>
  <si>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</si>
  <si>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</si>
  <si>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</si>
  <si>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</si>
  <si>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</si>
  <si>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</si>
  <si>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</si>
  <si>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</si>
  <si>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</si>
  <si>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</si>
  <si>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</si>
  <si>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</si>
  <si>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</si>
  <si>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</si>
  <si>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</si>
  <si>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</si>
  <si>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</si>
  <si>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</si>
  <si>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</si>
  <si>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</si>
  <si>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</si>
  <si>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</si>
  <si>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</si>
  <si>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</si>
  <si>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</si>
  <si>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</si>
  <si>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</si>
  <si>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</si>
  <si>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</si>
  <si>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</si>
  <si>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</si>
  <si>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</si>
  <si>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</si>
  <si>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</si>
  <si>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</si>
  <si>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</si>
  <si>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</si>
  <si>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</si>
  <si>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</si>
  <si>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</si>
  <si>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</si>
  <si>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</si>
  <si>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</si>
  <si>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</si>
  <si>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</si>
  <si>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</si>
  <si>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</si>
  <si>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</si>
  <si>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</si>
  <si>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</si>
  <si>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</si>
  <si>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</si>
  <si>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</si>
  <si>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</si>
  <si>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</si>
  <si>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</si>
  <si>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</si>
  <si>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</si>
  <si>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</si>
  <si>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</si>
  <si>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</si>
  <si>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</si>
  <si>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</si>
  <si>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</si>
  <si>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</si>
  <si>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</si>
  <si>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</si>
  <si>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</si>
  <si>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</si>
  <si>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</si>
  <si>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</si>
  <si>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</si>
  <si>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</si>
  <si>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</si>
  <si>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</si>
  <si>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</si>
  <si>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</si>
  <si>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</si>
  <si>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</si>
  <si>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</si>
  <si>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</si>
  <si>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</si>
  <si>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</si>
  <si>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</si>
  <si>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</si>
  <si>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</si>
  <si>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</si>
  <si>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</si>
  <si>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</si>
  <si>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</si>
  <si>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</si>
  <si>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</si>
  <si>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</si>
  <si>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</si>
  <si>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</si>
  <si>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</si>
  <si>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</si>
  <si>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</si>
  <si>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</si>
  <si>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</si>
  <si>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</si>
  <si>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</si>
  <si>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</si>
  <si>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</si>
  <si>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</si>
  <si>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</si>
  <si>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</si>
  <si>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</si>
  <si>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</si>
  <si>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</si>
  <si>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</si>
  <si>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</si>
  <si>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</si>
  <si>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</si>
  <si>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</si>
  <si>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</si>
  <si>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</si>
  <si>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</si>
  <si>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</si>
  <si>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</si>
  <si>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</si>
  <si>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</si>
  <si>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</si>
  <si>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</si>
  <si>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</si>
  <si>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</si>
  <si>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</si>
  <si>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</si>
  <si>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</si>
  <si>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</si>
  <si>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</si>
  <si>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</si>
  <si>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</si>
  <si>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</si>
  <si>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</si>
  <si>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</si>
  <si>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</si>
  <si>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</si>
  <si>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</si>
  <si>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</si>
  <si>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</si>
  <si>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</si>
  <si>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</si>
  <si>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</si>
  <si>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</si>
  <si>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</si>
  <si>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</si>
  <si>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</si>
  <si>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</si>
  <si>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</si>
  <si>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</si>
  <si>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</si>
  <si>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</si>
  <si>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</si>
  <si>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</si>
  <si>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</si>
  <si>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</si>
  <si>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</si>
  <si>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</si>
  <si>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</si>
  <si>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</si>
  <si>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</si>
  <si>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</si>
  <si>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</si>
  <si>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</si>
  <si>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</si>
  <si>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</si>
  <si>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</si>
  <si>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</si>
  <si>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</si>
  <si>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</si>
  <si>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</si>
  <si>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</si>
  <si>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</si>
  <si>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</si>
  <si>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</si>
  <si>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</si>
  <si>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</si>
  <si>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</si>
  <si>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</si>
  <si>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</si>
  <si>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</si>
  <si>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</si>
  <si>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</si>
  <si>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</si>
  <si>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</si>
  <si>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</si>
  <si>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</si>
  <si>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</si>
  <si>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</si>
  <si>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</si>
  <si>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</si>
  <si>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</si>
  <si>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</si>
  <si>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</si>
  <si>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</si>
  <si>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</si>
  <si>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</si>
  <si>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</si>
  <si>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</si>
  <si>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</si>
  <si>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</si>
  <si>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</si>
  <si>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</si>
  <si>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</si>
  <si>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</si>
  <si>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</si>
  <si>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</si>
  <si>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</si>
  <si>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</si>
  <si>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</si>
  <si>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</si>
  <si>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</si>
  <si>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</si>
  <si>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</si>
  <si>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</si>
  <si>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</si>
  <si>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</si>
  <si>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</si>
  <si>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</si>
  <si>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</si>
  <si>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</si>
  <si>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</si>
  <si>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</si>
  <si>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</si>
  <si>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</si>
  <si>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</si>
  <si>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</si>
  <si>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</si>
  <si>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</si>
  <si>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</si>
  <si>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</si>
  <si>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</si>
  <si>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</si>
  <si>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</si>
  <si>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</si>
  <si>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</si>
  <si>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</si>
  <si>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</si>
  <si>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</si>
  <si>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</si>
  <si>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</si>
  <si>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</si>
  <si>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</si>
  <si>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</si>
  <si>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</si>
  <si>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</si>
  <si>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</si>
  <si>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</si>
  <si>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</si>
  <si>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</si>
  <si>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</si>
  <si>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</si>
  <si>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</si>
  <si>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</si>
  <si>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</si>
  <si>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</si>
  <si>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</si>
  <si>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</si>
  <si>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</si>
  <si>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</si>
  <si>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</si>
  <si>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</si>
  <si>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</si>
  <si>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</si>
  <si>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</si>
  <si>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</si>
  <si>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</si>
  <si>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</si>
  <si>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</si>
  <si>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</si>
  <si>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</si>
  <si>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</si>
  <si>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</si>
  <si>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</si>
  <si>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</si>
  <si>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</si>
  <si>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</si>
  <si>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</si>
  <si>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</si>
  <si>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</si>
  <si>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</si>
  <si>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</si>
  <si>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</si>
  <si>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</si>
  <si>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</si>
  <si>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</si>
  <si>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</si>
  <si>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</si>
  <si>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</si>
  <si>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</si>
  <si>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</si>
  <si>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</si>
  <si>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</si>
  <si>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</si>
  <si>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</si>
  <si>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</si>
  <si>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</si>
  <si>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</si>
  <si>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</si>
  <si>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</si>
  <si>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</si>
  <si>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</si>
  <si>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</si>
  <si>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</si>
  <si>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</si>
  <si>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</si>
  <si>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</si>
  <si>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</si>
  <si>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</si>
  <si>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</si>
  <si>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</si>
  <si>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</si>
  <si>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</si>
  <si>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</si>
  <si>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</si>
  <si>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</si>
  <si>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</si>
  <si>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</si>
  <si>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</si>
  <si>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</si>
  <si>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</si>
  <si>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</si>
  <si>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</si>
  <si>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</si>
  <si>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</si>
  <si>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</si>
  <si>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</si>
  <si>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</si>
  <si>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</si>
  <si>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</si>
  <si>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</si>
  <si>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</si>
  <si>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</si>
  <si>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</si>
  <si>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</si>
  <si>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</si>
  <si>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</si>
  <si>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</si>
  <si>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</si>
  <si>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</si>
  <si>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</si>
  <si>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</si>
  <si>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</si>
  <si>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</si>
  <si>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</si>
  <si>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</si>
  <si>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</si>
  <si>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</si>
  <si>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</si>
  <si>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</si>
  <si>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</si>
  <si>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</si>
  <si>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</si>
  <si>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</si>
  <si>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</si>
  <si>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</si>
  <si>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</si>
  <si>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</si>
  <si>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</si>
  <si>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</si>
  <si>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</si>
  <si>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</si>
  <si>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</si>
  <si>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</si>
  <si>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</si>
  <si>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</si>
  <si>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</si>
  <si>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</si>
  <si>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</si>
  <si>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</si>
  <si>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</si>
  <si>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</si>
  <si>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</si>
  <si>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</si>
  <si>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</si>
  <si>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</si>
  <si>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</si>
  <si>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</si>
  <si>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</si>
  <si>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</si>
  <si>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</si>
  <si>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</si>
  <si>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</si>
  <si>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</si>
  <si>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</si>
  <si>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</si>
  <si>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</si>
  <si>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</si>
  <si>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</si>
  <si>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</si>
  <si>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</si>
  <si>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</si>
  <si>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</si>
  <si>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</si>
  <si>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</si>
  <si>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</si>
  <si>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</si>
  <si>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</si>
  <si>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</si>
  <si>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</si>
  <si>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</si>
  <si>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</si>
  <si>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</si>
  <si>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</si>
  <si>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</si>
  <si>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</si>
  <si>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</si>
  <si>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</si>
  <si>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</si>
  <si>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</si>
  <si>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</si>
  <si>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</si>
  <si>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</si>
  <si>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</si>
  <si>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</si>
  <si>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</si>
  <si>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</si>
  <si>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</si>
  <si>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</si>
  <si>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</si>
  <si>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</si>
  <si>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</si>
  <si>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</si>
  <si>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</si>
  <si>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</si>
  <si>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</si>
  <si>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</si>
  <si>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</si>
  <si>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</si>
  <si>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</si>
  <si>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</si>
  <si>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</si>
  <si>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</si>
  <si>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</si>
  <si>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</si>
  <si>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</si>
  <si>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</si>
  <si>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</si>
  <si>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</si>
  <si>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</si>
  <si>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</si>
  <si>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</si>
  <si>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</si>
  <si>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</si>
  <si>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</si>
  <si>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</si>
  <si>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</si>
  <si>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</si>
  <si>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</si>
  <si>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</si>
  <si>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</si>
  <si>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</si>
  <si>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</si>
  <si>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</si>
  <si>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</si>
  <si>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</si>
  <si>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</si>
  <si>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</si>
  <si>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</si>
  <si>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</si>
  <si>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</si>
  <si>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</si>
  <si>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</si>
  <si>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</si>
  <si>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</si>
  <si>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</si>
  <si>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</si>
  <si>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</si>
  <si>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</si>
  <si>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</si>
  <si>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</si>
  <si>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</si>
  <si>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</si>
  <si>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</si>
  <si>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</si>
  <si>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</si>
  <si>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</si>
  <si>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</si>
  <si>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</si>
  <si>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</si>
  <si>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</si>
  <si>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</si>
  <si>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</si>
  <si>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</si>
  <si>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</si>
  <si>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</si>
  <si>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</si>
  <si>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</si>
  <si>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</si>
  <si>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</si>
  <si>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</si>
  <si>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</si>
  <si>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</si>
  <si>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</si>
  <si>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</si>
  <si>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</si>
  <si>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</si>
  <si>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</si>
  <si>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</si>
  <si>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</si>
  <si>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</si>
  <si>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</si>
  <si>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</si>
  <si>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</si>
  <si>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</si>
  <si>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</si>
  <si>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</si>
  <si>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</si>
  <si>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</si>
  <si>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</si>
  <si>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</si>
  <si>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</si>
  <si>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</si>
  <si>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</si>
  <si>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</si>
  <si>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</si>
  <si>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</si>
  <si>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</si>
  <si>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</si>
  <si>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</si>
  <si>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</si>
  <si>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</si>
  <si>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</si>
  <si>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</si>
  <si>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</si>
  <si>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</si>
  <si>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</si>
  <si>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</si>
  <si>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</si>
  <si>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</si>
  <si>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</si>
  <si>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</si>
  <si>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</si>
  <si>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</si>
  <si>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</si>
  <si>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</si>
  <si>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</si>
  <si>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</si>
  <si>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</si>
  <si>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</si>
  <si>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</si>
  <si>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</si>
  <si>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</si>
  <si>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</si>
  <si>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</si>
  <si>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</si>
  <si>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</si>
  <si>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</si>
  <si>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</si>
  <si>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</si>
  <si>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</si>
  <si>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</si>
  <si>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</si>
  <si>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</si>
  <si>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</si>
  <si>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</si>
  <si>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</si>
  <si>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</si>
  <si>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</si>
  <si>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</si>
  <si>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</si>
  <si>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</si>
  <si>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</si>
  <si>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</si>
  <si>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</si>
  <si>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</si>
  <si>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</si>
  <si>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</si>
  <si>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</si>
  <si>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</si>
  <si>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</si>
  <si>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</si>
  <si>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</si>
  <si>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</si>
  <si>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</si>
  <si>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</si>
  <si>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</si>
  <si>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</si>
  <si>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</si>
  <si>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</si>
  <si>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</si>
  <si>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</si>
  <si>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</si>
  <si>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</si>
  <si>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</si>
  <si>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</si>
  <si>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</si>
  <si>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</si>
  <si>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</si>
  <si>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</si>
  <si>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</si>
  <si>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</si>
  <si>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</si>
  <si>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</si>
  <si>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</si>
  <si>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</si>
  <si>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</si>
  <si>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</si>
  <si>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</si>
  <si>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</si>
  <si>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</si>
  <si>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</si>
  <si>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</si>
  <si>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</si>
  <si>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</si>
  <si>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</si>
  <si>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</si>
  <si>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</si>
  <si>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</si>
  <si>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</si>
  <si>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</si>
  <si>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</si>
  <si>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</si>
  <si>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</si>
  <si>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</si>
  <si>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</si>
  <si>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</si>
  <si>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</si>
  <si>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</si>
  <si>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</si>
  <si>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</si>
  <si>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</si>
  <si>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</si>
  <si>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</si>
  <si>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</si>
  <si>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</si>
  <si>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</si>
  <si>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</si>
  <si>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</si>
  <si>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</si>
  <si>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</si>
  <si>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</si>
  <si>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</si>
  <si>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</si>
  <si>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</si>
  <si>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</si>
  <si>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</si>
  <si>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</si>
  <si>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</si>
  <si>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</si>
  <si>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</si>
  <si>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</si>
  <si>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</si>
  <si>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</si>
  <si>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</si>
  <si>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</si>
  <si>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</si>
  <si>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</si>
  <si>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</si>
  <si>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</si>
  <si>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</si>
  <si>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</si>
  <si>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</si>
  <si>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</si>
  <si>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</si>
  <si>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</si>
  <si>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</si>
  <si>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</si>
  <si>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</si>
  <si>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</si>
  <si>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</si>
  <si>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</si>
  <si>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</si>
  <si>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</si>
  <si>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</si>
  <si>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</si>
  <si>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</si>
  <si>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</si>
  <si>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</si>
  <si>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</si>
  <si>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</si>
  <si>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</si>
  <si>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</si>
  <si>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</si>
  <si>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</si>
  <si>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</si>
  <si>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</si>
  <si>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</si>
  <si>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</si>
  <si>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</si>
  <si>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</si>
  <si>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</si>
  <si>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</si>
  <si>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</si>
  <si>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</si>
  <si>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</si>
  <si>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</si>
  <si>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</si>
  <si>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</si>
  <si>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</si>
  <si>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</si>
  <si>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</si>
  <si>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</si>
  <si>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</si>
  <si>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</si>
  <si>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</si>
  <si>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</si>
  <si>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</si>
  <si>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</si>
  <si>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</si>
  <si>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</si>
  <si>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</si>
  <si>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</si>
  <si>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</si>
  <si>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</si>
  <si>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</si>
  <si>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</si>
  <si>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</si>
  <si>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</si>
  <si>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</si>
  <si>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</si>
  <si>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</si>
  <si>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</si>
  <si>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</si>
  <si>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</si>
  <si>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</si>
  <si>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</si>
  <si>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</si>
  <si>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</si>
  <si>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</si>
  <si>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</si>
  <si>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</si>
  <si>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</si>
  <si>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</si>
  <si>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</si>
  <si>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</si>
  <si>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</si>
  <si>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</si>
  <si>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</si>
  <si>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</si>
  <si>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</si>
  <si>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</si>
  <si>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</si>
  <si>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</si>
  <si>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</si>
  <si>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</si>
  <si>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</si>
  <si>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</si>
  <si>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</si>
  <si>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</si>
  <si>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</si>
  <si>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</si>
  <si>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</si>
  <si>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</si>
  <si>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</si>
  <si>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</si>
  <si>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</si>
  <si>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</si>
  <si>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</si>
  <si>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</si>
  <si>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</si>
  <si>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</si>
  <si>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</si>
  <si>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</si>
  <si>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</si>
  <si>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</si>
  <si>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</si>
  <si>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</si>
  <si>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</si>
  <si>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</si>
  <si>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</si>
  <si>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</si>
  <si>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</si>
  <si>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</si>
  <si>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</si>
  <si>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</si>
  <si>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</si>
  <si>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</si>
  <si>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</si>
  <si>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</si>
  <si>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</si>
  <si>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</si>
  <si>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</si>
  <si>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</si>
  <si>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</si>
  <si>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</si>
  <si>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</si>
  <si>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</si>
  <si>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</si>
  <si>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</si>
  <si>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</si>
  <si>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</si>
  <si>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</si>
  <si>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</si>
  <si>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</si>
  <si>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</si>
  <si>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</si>
  <si>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</si>
  <si>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</si>
  <si>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</si>
  <si>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</si>
  <si>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</si>
  <si>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</si>
  <si>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</si>
  <si>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</si>
  <si>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</si>
  <si>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</si>
  <si>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</si>
  <si>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</si>
  <si>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</si>
  <si>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</si>
  <si>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</si>
  <si>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</si>
  <si>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</si>
  <si>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</si>
  <si>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</si>
  <si>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</si>
  <si>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</si>
  <si>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</si>
  <si>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</si>
  <si>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</si>
  <si>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</si>
  <si>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</si>
  <si>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</si>
  <si>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</si>
  <si>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</si>
  <si>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</si>
  <si>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</si>
  <si>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</si>
  <si>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</si>
  <si>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</si>
  <si>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</si>
  <si>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</si>
  <si>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</si>
  <si>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</si>
  <si>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</si>
  <si>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</si>
  <si>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</si>
  <si>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</si>
  <si>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</si>
  <si>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</si>
  <si>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</si>
  <si>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</si>
  <si>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</si>
  <si>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</si>
  <si>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</si>
  <si>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</si>
  <si>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</si>
  <si>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</si>
  <si>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</si>
  <si>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</si>
  <si>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</si>
  <si>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</si>
  <si>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</si>
  <si>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</si>
  <si>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</si>
  <si>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</si>
  <si>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</si>
  <si>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</si>
  <si>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</si>
  <si>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</si>
  <si>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</si>
  <si>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</si>
  <si>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</si>
  <si>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</si>
  <si>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</si>
  <si>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</si>
  <si>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</si>
  <si>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</si>
  <si>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</si>
  <si>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</si>
  <si>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</si>
  <si>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</si>
  <si>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</si>
  <si>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</si>
  <si>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</si>
  <si>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</si>
  <si>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</si>
  <si>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</si>
  <si>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</si>
  <si>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</si>
  <si>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</si>
  <si>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</si>
  <si>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</si>
  <si>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</si>
  <si>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</si>
  <si>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</si>
  <si>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</si>
  <si>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</si>
  <si>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</si>
  <si>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</si>
  <si>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</si>
  <si>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</si>
  <si>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</si>
  <si>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</si>
  <si>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</si>
  <si>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</si>
  <si>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</si>
  <si>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</si>
  <si>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</si>
  <si>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</si>
  <si>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</si>
  <si>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</si>
  <si>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</si>
  <si>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</si>
  <si>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</si>
  <si>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</si>
  <si>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</si>
  <si>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</si>
  <si>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</si>
  <si>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</si>
  <si>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</si>
  <si>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</si>
  <si>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</si>
  <si>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</si>
  <si>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</si>
  <si>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</si>
  <si>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</si>
  <si>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</si>
  <si>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</si>
  <si>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</si>
  <si>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</si>
  <si>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</si>
  <si>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</si>
  <si>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</si>
  <si>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</si>
  <si>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</si>
  <si>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</si>
  <si>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</si>
  <si>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</si>
  <si>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</si>
  <si>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</si>
  <si>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</si>
  <si>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</si>
  <si>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</si>
  <si>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</si>
  <si>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</si>
  <si>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</si>
  <si>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</si>
  <si>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</si>
  <si>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</si>
  <si>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</si>
  <si>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</si>
  <si>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</si>
  <si>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</si>
  <si>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</si>
  <si>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</si>
  <si>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</si>
  <si>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</si>
  <si>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</si>
  <si>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</si>
  <si>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</si>
  <si>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</si>
  <si>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</si>
  <si>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</si>
  <si>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</si>
  <si>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</si>
  <si>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</si>
  <si>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</si>
  <si>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</si>
  <si>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</si>
  <si>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</si>
  <si>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</si>
  <si>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</si>
  <si>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</si>
  <si>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</si>
  <si>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</si>
  <si>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</si>
  <si>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</si>
  <si>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</si>
  <si>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</si>
  <si>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</si>
  <si>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</si>
  <si>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</si>
  <si>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</si>
  <si>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</si>
  <si>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</si>
  <si>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</si>
  <si>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</si>
  <si>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</si>
  <si>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</si>
  <si>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</si>
  <si>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</si>
  <si>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</si>
  <si>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</si>
  <si>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</si>
  <si>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</si>
  <si>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</si>
  <si>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</si>
  <si>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</si>
  <si>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</si>
  <si>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</si>
  <si>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</si>
  <si>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</si>
  <si>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</si>
  <si>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</si>
  <si>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</si>
  <si>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</si>
  <si>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</si>
  <si>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</si>
  <si>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</si>
  <si>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</si>
  <si>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</si>
  <si>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</si>
  <si>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</si>
  <si>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</si>
  <si>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</si>
  <si>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</si>
  <si>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</si>
  <si>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</si>
  <si>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</si>
  <si>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</si>
  <si>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</si>
  <si>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</si>
  <si>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</si>
  <si>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</si>
  <si>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</si>
  <si>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</si>
  <si>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</si>
  <si>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</si>
  <si>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</si>
  <si>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</si>
  <si>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</si>
  <si>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</si>
  <si>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</si>
  <si>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</si>
  <si>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</si>
  <si>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</si>
  <si>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</si>
  <si>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</si>
  <si>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</si>
  <si>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</si>
  <si>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</si>
  <si>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</si>
  <si>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</si>
  <si>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</si>
  <si>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</si>
  <si>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</si>
  <si>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</si>
  <si>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</si>
  <si>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</si>
  <si>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</si>
  <si>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</si>
  <si>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</si>
  <si>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</si>
  <si>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</si>
  <si>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</si>
  <si>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</si>
  <si>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</si>
  <si>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</si>
  <si>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</si>
  <si>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</si>
  <si>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</si>
  <si>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</si>
  <si>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</si>
  <si>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</si>
  <si>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</si>
  <si>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</si>
  <si>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</si>
  <si>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</si>
  <si>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</si>
  <si>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</si>
  <si>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</si>
  <si>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</si>
  <si>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</si>
  <si>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</si>
  <si>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</si>
  <si>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</si>
  <si>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</si>
  <si>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</si>
  <si>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</si>
  <si>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</si>
  <si>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</si>
  <si>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</si>
  <si>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</si>
  <si>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</si>
  <si>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</si>
  <si>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</si>
  <si>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</si>
  <si>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</si>
  <si>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</si>
  <si>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</si>
  <si>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</si>
  <si>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</si>
  <si>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</si>
  <si>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</si>
  <si>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</si>
  <si>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</si>
  <si>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</si>
  <si>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</si>
  <si>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</si>
  <si>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</si>
  <si>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</si>
  <si>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</si>
  <si>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</si>
  <si>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</si>
  <si>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</si>
  <si>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</si>
  <si>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</si>
  <si>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</si>
  <si>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</si>
  <si>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</si>
  <si>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</si>
  <si>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</si>
  <si>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</si>
  <si>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</si>
  <si>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</si>
  <si>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</si>
  <si>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</si>
  <si>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</si>
  <si>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</si>
  <si>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</si>
  <si>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</si>
  <si>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</si>
  <si>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</si>
  <si>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</si>
  <si>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</si>
  <si>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</si>
  <si>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</si>
  <si>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</si>
  <si>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</si>
  <si>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</si>
  <si>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</si>
  <si>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</si>
  <si>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</si>
  <si>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</si>
  <si>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</si>
  <si>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</si>
  <si>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</si>
  <si>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</si>
  <si>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</si>
  <si>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</si>
  <si>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</si>
  <si>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</si>
  <si>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</si>
  <si>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</si>
  <si>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</si>
  <si>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</si>
  <si>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</si>
  <si>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</si>
  <si>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</si>
  <si>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</si>
  <si>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</si>
  <si>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</si>
  <si>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</si>
  <si>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</si>
  <si>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</si>
  <si>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</si>
  <si>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</si>
  <si>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</si>
  <si>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</si>
  <si>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</si>
  <si>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</si>
  <si>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</si>
  <si>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</si>
  <si>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</si>
  <si>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</si>
  <si>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</si>
  <si>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</si>
  <si>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</si>
  <si>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</si>
  <si>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</si>
  <si>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</si>
  <si>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</si>
  <si>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</si>
  <si>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</si>
  <si>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</si>
  <si>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</si>
  <si>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</si>
  <si>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</si>
  <si>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</si>
  <si>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</si>
  <si>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</si>
  <si>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</si>
  <si>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</si>
  <si>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</si>
  <si>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</si>
  <si>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</si>
  <si>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</si>
  <si>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</si>
  <si>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</si>
  <si>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</si>
  <si>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</si>
  <si>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</si>
  <si>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</si>
  <si>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</si>
  <si>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</si>
  <si>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</si>
  <si>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</si>
  <si>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</si>
  <si>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</si>
  <si>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</si>
  <si>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</si>
  <si>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</si>
  <si>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</si>
  <si>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</si>
  <si>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</si>
  <si>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</si>
  <si>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</si>
  <si>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</si>
  <si>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</si>
  <si>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</si>
  <si>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</si>
  <si>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</si>
  <si>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</si>
  <si>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</si>
  <si>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</si>
  <si>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</si>
  <si>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</si>
  <si>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</si>
  <si>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</si>
  <si>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</si>
  <si>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</si>
  <si>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</si>
  <si>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</si>
  <si>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</si>
  <si>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</si>
  <si>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</si>
  <si>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</si>
  <si>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</si>
  <si>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</si>
  <si>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</si>
  <si>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</si>
  <si>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</si>
  <si>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</si>
  <si>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</si>
  <si>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</si>
  <si>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</si>
  <si>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</si>
  <si>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</si>
  <si>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</si>
  <si>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</si>
  <si>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</si>
  <si>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</si>
  <si>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</si>
  <si>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</si>
  <si>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</si>
  <si>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</si>
  <si>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</si>
  <si>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</si>
  <si>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</si>
  <si>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</si>
  <si>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</si>
  <si>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</si>
  <si>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</si>
  <si>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</si>
  <si>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</si>
  <si>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</si>
  <si>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</si>
  <si>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</si>
  <si>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</si>
  <si>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</si>
  <si>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</si>
  <si>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</si>
  <si>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</si>
  <si>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</si>
  <si>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</si>
  <si>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</si>
  <si>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</si>
  <si>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</si>
  <si>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</si>
  <si>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</si>
  <si>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</si>
  <si>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</si>
  <si>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</si>
  <si>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</si>
  <si>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</si>
  <si>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</si>
  <si>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</si>
  <si>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</si>
  <si>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</si>
  <si>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</si>
  <si>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</si>
  <si>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</si>
  <si>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</si>
  <si>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</si>
  <si>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</si>
  <si>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</si>
  <si>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</si>
  <si>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</si>
  <si>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</si>
  <si>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</si>
  <si>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</si>
  <si>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</si>
  <si>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</si>
  <si>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</si>
  <si>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</si>
  <si>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</si>
  <si>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</si>
  <si>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</si>
  <si>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</si>
  <si>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</si>
  <si>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</si>
  <si>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</si>
  <si>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</si>
  <si>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</si>
  <si>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</si>
  <si>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</si>
  <si>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</si>
  <si>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</si>
  <si>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</si>
  <si>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</si>
  <si>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</si>
  <si>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</si>
  <si>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</si>
  <si>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</si>
  <si>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</si>
  <si>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</si>
  <si>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</si>
  <si>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</si>
  <si>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</si>
  <si>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</si>
  <si>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</si>
  <si>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</si>
  <si>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</si>
  <si>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</si>
  <si>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</si>
  <si>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</si>
  <si>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</si>
  <si>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</si>
  <si>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</si>
  <si>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</si>
  <si>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</si>
  <si>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</si>
  <si>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</si>
  <si>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</si>
  <si>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</si>
  <si>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</si>
  <si>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</si>
  <si>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</si>
  <si>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</si>
  <si>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</si>
  <si>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</si>
  <si>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</si>
  <si>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</si>
  <si>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</si>
  <si>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</si>
  <si>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</si>
  <si>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</si>
  <si>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</si>
  <si>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</si>
  <si>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</si>
  <si>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</si>
  <si>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</si>
  <si>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</si>
  <si>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</si>
  <si>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</si>
  <si>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</si>
  <si>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</si>
  <si>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</si>
  <si>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</si>
  <si>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</si>
  <si>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</si>
  <si>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</si>
  <si>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</si>
  <si>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</si>
  <si>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</si>
  <si>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</si>
  <si>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</si>
  <si>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</si>
  <si>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</si>
  <si>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</si>
  <si>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</si>
  <si>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</si>
  <si>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</si>
  <si>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</si>
  <si>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</si>
  <si>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</si>
  <si>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</si>
  <si>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</si>
  <si>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</si>
  <si>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</si>
  <si>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</si>
  <si>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</si>
  <si>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</si>
  <si>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</si>
  <si>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</si>
  <si>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</si>
  <si>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</si>
  <si>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</si>
  <si>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</si>
  <si>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</si>
  <si>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</si>
  <si>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</si>
  <si>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</si>
  <si>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</si>
  <si>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</si>
  <si>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</si>
  <si>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</si>
  <si>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</si>
  <si>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</si>
  <si>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</si>
  <si>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</si>
  <si>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</si>
  <si>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</si>
  <si>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</si>
  <si>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</si>
  <si>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</si>
  <si>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</si>
  <si>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</si>
  <si>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</si>
  <si>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</si>
  <si>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</si>
  <si>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</si>
  <si>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</si>
  <si>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</si>
  <si>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</si>
  <si>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</si>
  <si>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</si>
  <si>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</si>
  <si>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</si>
  <si>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</si>
  <si>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</si>
  <si>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</si>
  <si>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</si>
  <si>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</si>
  <si>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</si>
  <si>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</si>
  <si>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</si>
  <si>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</si>
  <si>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</si>
  <si>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</si>
  <si>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</si>
  <si>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</si>
  <si>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</si>
  <si>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</si>
  <si>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</si>
  <si>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</si>
  <si>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</si>
  <si>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</si>
  <si>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</si>
  <si>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</si>
  <si>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</si>
  <si>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</si>
  <si>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</si>
  <si>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</si>
  <si>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</si>
  <si>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</si>
  <si>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</si>
  <si>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</si>
  <si>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</si>
  <si>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</si>
  <si>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</si>
  <si>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</si>
  <si>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</si>
  <si>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</si>
  <si>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</si>
  <si>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</si>
  <si>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</si>
  <si>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</si>
  <si>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</si>
  <si>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</si>
  <si>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</si>
  <si>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</si>
  <si>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</si>
  <si>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</si>
  <si>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</si>
  <si>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</si>
  <si>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</si>
  <si>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</si>
  <si>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</si>
  <si>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</si>
  <si>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</si>
  <si>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</si>
  <si>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</si>
  <si>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</si>
  <si>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</si>
  <si>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</si>
  <si>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</si>
  <si>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</si>
  <si>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</si>
  <si>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</si>
  <si>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</si>
  <si>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</si>
  <si>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</si>
  <si>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</si>
  <si>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</si>
  <si>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</si>
  <si>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</si>
  <si>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</si>
  <si>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</si>
  <si>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</si>
  <si>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</si>
  <si>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</si>
  <si>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</si>
  <si>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</si>
  <si>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</si>
  <si>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</si>
  <si>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</si>
  <si>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</si>
  <si>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</si>
  <si>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</si>
  <si>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</si>
  <si>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</si>
  <si>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</si>
  <si>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</si>
  <si>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</si>
  <si>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</si>
  <si>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</si>
  <si>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</si>
  <si>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</si>
  <si>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</si>
  <si>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</si>
  <si>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</si>
  <si>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</si>
  <si>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</si>
  <si>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</si>
  <si>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</si>
  <si>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</si>
  <si>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</si>
  <si>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</si>
  <si>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</si>
  <si>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</si>
  <si>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</si>
  <si>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</si>
  <si>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</si>
  <si>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</si>
  <si>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</si>
  <si>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</si>
  <si>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</si>
  <si>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</si>
  <si>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</si>
  <si>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</si>
  <si>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</si>
  <si>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</si>
  <si>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</si>
  <si>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</si>
  <si>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</si>
  <si>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</si>
  <si>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</si>
  <si>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</si>
  <si>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</si>
  <si>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</si>
  <si>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</si>
  <si>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</si>
  <si>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</si>
  <si>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</si>
  <si>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</si>
  <si>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</si>
  <si>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</si>
  <si>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</si>
  <si>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</si>
  <si>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</si>
  <si>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</si>
  <si>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</si>
  <si>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</si>
  <si>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</si>
  <si>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</si>
  <si>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</si>
  <si>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</si>
  <si>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</si>
  <si>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</si>
  <si>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</si>
  <si>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</si>
  <si>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</si>
  <si>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</si>
  <si>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</si>
  <si>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</si>
  <si>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</si>
  <si>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</si>
  <si>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</si>
  <si>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</si>
  <si>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</si>
  <si>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</si>
  <si>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</si>
  <si>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</si>
  <si>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</si>
  <si>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</si>
  <si>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</si>
  <si>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</si>
  <si>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</si>
  <si>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</si>
  <si>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</si>
  <si>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</si>
  <si>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</si>
  <si>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</si>
  <si>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</si>
  <si>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</si>
  <si>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</si>
  <si>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</si>
  <si>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</si>
  <si>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</si>
  <si>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</si>
  <si>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</si>
  <si>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</si>
  <si>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</si>
  <si>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</si>
  <si>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</si>
  <si>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</si>
  <si>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</si>
  <si>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</si>
  <si>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</si>
  <si>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</si>
  <si>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</si>
  <si>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</si>
  <si>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</si>
  <si>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</si>
  <si>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</si>
  <si>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</si>
  <si>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</si>
  <si>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</si>
  <si>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</si>
  <si>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</si>
  <si>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</si>
  <si>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</si>
  <si>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</si>
  <si>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</si>
  <si>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</si>
  <si>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</si>
  <si>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</si>
  <si>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</si>
  <si>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</si>
  <si>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</si>
  <si>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</si>
  <si>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</si>
  <si>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</si>
  <si>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</si>
  <si>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</si>
  <si>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</si>
  <si>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</si>
  <si>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</si>
  <si>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</si>
  <si>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</si>
  <si>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</si>
  <si>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</si>
  <si>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</si>
  <si>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</si>
  <si>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</si>
  <si>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</si>
  <si>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</si>
  <si>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</si>
  <si>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</si>
  <si>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</si>
  <si>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</si>
  <si>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</si>
  <si>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</si>
  <si>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</si>
  <si>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</si>
  <si>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</si>
  <si>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</si>
  <si>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</si>
  <si>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</si>
  <si>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</si>
  <si>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</si>
  <si>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</si>
  <si>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</si>
  <si>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</si>
  <si>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</si>
  <si>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</si>
  <si>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</si>
  <si>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</si>
  <si>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</si>
  <si>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</si>
  <si>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</si>
  <si>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</si>
  <si>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</si>
  <si>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</si>
  <si>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</si>
  <si>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</si>
  <si>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</si>
  <si>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</si>
  <si>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</si>
  <si>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</si>
  <si>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</si>
  <si>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</si>
  <si>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</si>
  <si>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</si>
  <si>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</si>
  <si>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</si>
  <si>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</si>
  <si>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</si>
  <si>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</si>
  <si>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</si>
  <si>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</si>
  <si>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</si>
  <si>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</si>
  <si>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</si>
  <si>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</si>
  <si>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</si>
  <si>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</si>
  <si>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</si>
  <si>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</si>
  <si>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</si>
  <si>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</si>
  <si>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</si>
  <si>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</si>
  <si>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</si>
  <si>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</si>
  <si>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</si>
  <si>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</si>
  <si>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</si>
  <si>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</si>
  <si>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</si>
  <si>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</si>
  <si>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</si>
  <si>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</si>
  <si>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</si>
  <si>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</si>
  <si>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</si>
  <si>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</si>
  <si>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</si>
  <si>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</si>
  <si>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</si>
  <si>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</si>
  <si>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</si>
  <si>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</si>
  <si>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</si>
  <si>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</si>
  <si>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</si>
  <si>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</si>
  <si>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</si>
  <si>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</si>
  <si>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</si>
  <si>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</si>
  <si>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</si>
  <si>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</si>
  <si>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</si>
  <si>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</si>
  <si>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</si>
  <si>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</si>
  <si>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</si>
  <si>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</si>
  <si>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</si>
  <si>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</si>
  <si>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</si>
  <si>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</si>
  <si>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</si>
  <si>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</si>
  <si>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</si>
  <si>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</si>
  <si>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</si>
  <si>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</si>
  <si>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</si>
  <si>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</si>
  <si>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</si>
  <si>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</si>
  <si>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</si>
  <si>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</si>
  <si>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</si>
  <si>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</si>
  <si>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</si>
  <si>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</si>
  <si>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</si>
  <si>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</si>
  <si>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</si>
  <si>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</si>
  <si>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</si>
  <si>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</si>
  <si>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</si>
  <si>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</si>
  <si>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</si>
  <si>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</si>
  <si>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</si>
  <si>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</si>
  <si>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</si>
  <si>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</si>
  <si>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</si>
  <si>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</si>
  <si>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</si>
  <si>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</si>
  <si>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</si>
  <si>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</si>
  <si>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</si>
  <si>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</si>
  <si>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</si>
  <si>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</si>
  <si>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</si>
  <si>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</si>
  <si>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</si>
  <si>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</si>
  <si>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</si>
  <si>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</si>
  <si>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</si>
  <si>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</si>
  <si>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</si>
  <si>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</si>
  <si>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</si>
  <si>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</si>
  <si>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</si>
  <si>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</si>
  <si>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</si>
  <si>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</si>
  <si>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</si>
  <si>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</si>
  <si>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</si>
  <si>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</si>
  <si>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</si>
  <si>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</si>
  <si>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</si>
  <si>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</si>
  <si>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</si>
  <si>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</si>
  <si>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</si>
  <si>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</si>
  <si>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</si>
  <si>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</si>
  <si>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</si>
  <si>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</si>
  <si>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</si>
  <si>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</si>
  <si>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</si>
  <si>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</si>
  <si>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</si>
  <si>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</si>
  <si>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</si>
  <si>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</si>
  <si>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</si>
  <si>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</si>
  <si>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</si>
  <si>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</si>
  <si>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</si>
  <si>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</si>
  <si>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</si>
  <si>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</si>
  <si>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</si>
  <si>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</si>
  <si>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</si>
  <si>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</si>
  <si>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</si>
  <si>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</si>
  <si>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</si>
  <si>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</si>
  <si>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</si>
  <si>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</si>
  <si>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</si>
  <si>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</si>
  <si>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</si>
  <si>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</si>
  <si>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</si>
  <si>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</si>
  <si>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</si>
  <si>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</si>
  <si>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</si>
  <si>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</si>
  <si>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</si>
  <si>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</si>
  <si>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</si>
  <si>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</si>
  <si>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</si>
  <si>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</si>
  <si>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</si>
  <si>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</si>
  <si>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</si>
  <si>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</si>
  <si>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</si>
  <si>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</si>
  <si>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</si>
  <si>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</si>
  <si>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</si>
  <si>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</si>
  <si>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</si>
  <si>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</si>
  <si>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</si>
  <si>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</si>
  <si>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</si>
  <si>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</si>
  <si>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</si>
  <si>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</si>
  <si>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</si>
  <si>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</si>
  <si>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</si>
  <si>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</si>
  <si>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</si>
  <si>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</si>
  <si>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</si>
  <si>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</si>
  <si>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</si>
  <si>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</si>
  <si>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</si>
  <si>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</si>
  <si>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</si>
  <si>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</si>
  <si>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</si>
  <si>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</si>
  <si>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</si>
  <si>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</si>
  <si>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</si>
  <si>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</si>
  <si>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</si>
  <si>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</si>
  <si>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</si>
  <si>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</si>
  <si>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</si>
  <si>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</si>
  <si>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</si>
  <si>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</si>
  <si>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</si>
  <si>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</si>
  <si>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</si>
  <si>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</si>
  <si>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</si>
  <si>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</si>
  <si>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</si>
  <si>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</si>
  <si>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</si>
  <si>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</si>
  <si>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</si>
  <si>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</si>
  <si>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</si>
  <si>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</si>
  <si>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</si>
  <si>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</si>
  <si>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</si>
  <si>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</si>
  <si>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</si>
  <si>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</si>
  <si>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</si>
  <si>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</si>
  <si>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</si>
  <si>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</si>
  <si>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</si>
  <si>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</si>
  <si>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</si>
  <si>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</si>
  <si>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</si>
  <si>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</si>
  <si>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</si>
  <si>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</si>
  <si>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</si>
  <si>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</si>
  <si>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</si>
  <si>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</si>
  <si>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</si>
  <si>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</si>
  <si>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</si>
  <si>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</si>
  <si>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</si>
  <si>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</si>
  <si>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</si>
  <si>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</si>
  <si>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</si>
  <si>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</si>
  <si>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</si>
  <si>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</si>
  <si>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</si>
  <si>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</si>
  <si>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</si>
  <si>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</si>
  <si>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</si>
  <si>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</si>
  <si>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</si>
  <si>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</si>
  <si>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</si>
  <si>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</si>
  <si>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</si>
  <si>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</si>
  <si>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</si>
  <si>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</si>
  <si>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</si>
  <si>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</si>
  <si>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</si>
  <si>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</si>
  <si>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</si>
  <si>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</si>
  <si>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</si>
  <si>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</si>
  <si>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</si>
  <si>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</si>
  <si>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</si>
  <si>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</si>
  <si>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</si>
  <si>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</si>
  <si>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</si>
  <si>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</si>
  <si>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</si>
  <si>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</si>
  <si>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</si>
  <si>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</si>
  <si>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</si>
  <si>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</si>
  <si>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</si>
  <si>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</si>
  <si>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</si>
  <si>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</si>
  <si>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</si>
  <si>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</si>
  <si>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</si>
  <si>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</si>
  <si>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</si>
  <si>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</si>
  <si>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</si>
  <si>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</si>
  <si>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</si>
  <si>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</si>
  <si>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</si>
  <si>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</si>
  <si>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</si>
  <si>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</si>
  <si>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</si>
  <si>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</si>
  <si>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</si>
  <si>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</si>
  <si>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</si>
  <si>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</si>
  <si>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</si>
  <si>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</si>
  <si>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</si>
  <si>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</si>
  <si>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</si>
  <si>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</si>
  <si>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</si>
  <si>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</si>
  <si>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</si>
  <si>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</si>
  <si>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</si>
  <si>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</si>
  <si>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</si>
  <si>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</si>
  <si>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</si>
  <si>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</si>
  <si>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</si>
  <si>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</si>
  <si>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</si>
  <si>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</si>
  <si>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</si>
  <si>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</si>
  <si>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</si>
  <si>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</si>
  <si>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</si>
  <si>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</si>
  <si>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</si>
  <si>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</si>
  <si>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</si>
  <si>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</si>
  <si>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</si>
  <si>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</si>
  <si>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</si>
  <si>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</si>
  <si>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</si>
  <si>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</si>
  <si>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</si>
  <si>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</si>
  <si>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</si>
  <si>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</si>
  <si>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</si>
  <si>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</si>
  <si>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</si>
  <si>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</si>
  <si>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</si>
  <si>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</si>
  <si>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</si>
  <si>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</si>
  <si>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</si>
  <si>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</si>
  <si>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</si>
  <si>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</si>
  <si>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</si>
  <si>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</si>
  <si>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</si>
  <si>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</si>
  <si>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</si>
  <si>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</si>
  <si>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</si>
  <si>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</si>
  <si>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</si>
  <si>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</si>
  <si>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</si>
  <si>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</si>
  <si>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</si>
  <si>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</si>
  <si>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</si>
  <si>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</si>
  <si>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</si>
  <si>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</si>
  <si>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</si>
  <si>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</si>
  <si>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</si>
  <si>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</si>
  <si>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</si>
  <si>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</si>
  <si>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</si>
  <si>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</si>
  <si>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</si>
  <si>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</si>
  <si>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</si>
  <si>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</si>
  <si>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</si>
  <si>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</si>
  <si>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</si>
  <si>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</si>
  <si>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</si>
  <si>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</si>
  <si>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</si>
  <si>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</si>
  <si>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</si>
  <si>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</si>
  <si>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</si>
  <si>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</si>
  <si>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</si>
  <si>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</si>
  <si>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</si>
  <si>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</si>
  <si>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</si>
  <si>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</si>
  <si>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</si>
  <si>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</si>
  <si>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</si>
  <si>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</si>
  <si>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</si>
  <si>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</si>
  <si>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</si>
  <si>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</si>
  <si>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</si>
  <si>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</si>
  <si>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</si>
  <si>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</si>
  <si>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</si>
  <si>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</si>
  <si>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</si>
  <si>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</si>
  <si>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</si>
  <si>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</si>
  <si>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</si>
  <si>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</si>
  <si>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</si>
  <si>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</si>
  <si>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</si>
  <si>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</si>
  <si>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</si>
  <si>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</si>
  <si>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</si>
  <si>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</si>
  <si>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</si>
  <si>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</si>
  <si>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</si>
  <si>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</si>
  <si>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</si>
  <si>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</si>
  <si>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</si>
  <si>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</si>
  <si>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</si>
  <si>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</si>
  <si>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</si>
  <si>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</si>
  <si>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</si>
  <si>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</si>
  <si>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</si>
  <si>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</si>
  <si>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</si>
  <si>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</si>
  <si>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</si>
  <si>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</si>
  <si>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</si>
  <si>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</si>
  <si>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</si>
  <si>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</si>
  <si>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</si>
  <si>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</si>
  <si>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</si>
  <si>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</si>
  <si>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</si>
  <si>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</si>
  <si>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</si>
  <si>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</si>
  <si>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</si>
  <si>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</si>
  <si>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</si>
  <si>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</si>
  <si>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</si>
  <si>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</si>
  <si>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</si>
  <si>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</si>
  <si>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</si>
  <si>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</si>
  <si>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</si>
  <si>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</si>
  <si>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</si>
  <si>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</si>
  <si>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</si>
  <si>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</si>
  <si>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</si>
  <si>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</si>
  <si>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</si>
  <si>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</si>
  <si>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</si>
  <si>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</si>
  <si>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</si>
  <si>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</si>
  <si>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</si>
  <si>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</si>
  <si>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</si>
  <si>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</si>
  <si>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</si>
  <si>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</si>
  <si>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</si>
  <si>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</si>
  <si>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</si>
  <si>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</si>
  <si>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</si>
  <si>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</si>
  <si>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</si>
  <si>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</si>
  <si>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</si>
  <si>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</si>
  <si>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</si>
  <si>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</si>
  <si>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</si>
  <si>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</si>
  <si>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</si>
  <si>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</si>
  <si>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</si>
  <si>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</si>
  <si>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</si>
  <si>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</si>
  <si>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</si>
  <si>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</si>
  <si>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</si>
  <si>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</si>
  <si>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</si>
  <si>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</si>
  <si>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</si>
  <si>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</si>
  <si>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</si>
  <si>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</si>
  <si>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</si>
  <si>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</si>
  <si>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</si>
  <si>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</si>
  <si>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</si>
  <si>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</si>
  <si>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</si>
  <si>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</si>
  <si>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</si>
  <si>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</si>
  <si>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</si>
  <si>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</si>
  <si>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</si>
  <si>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</si>
  <si>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</si>
  <si>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</si>
  <si>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</si>
  <si>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</si>
  <si>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</si>
  <si>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</si>
  <si>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</si>
  <si>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</si>
  <si>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</si>
  <si>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</si>
  <si>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</si>
  <si>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</si>
  <si>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</si>
  <si>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</si>
  <si>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</si>
  <si>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</si>
  <si>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</si>
  <si>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</si>
  <si>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</si>
  <si>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</si>
  <si>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</si>
  <si>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</si>
  <si>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</si>
  <si>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</si>
  <si>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</si>
  <si>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</si>
  <si>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</si>
  <si>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</si>
  <si>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</si>
  <si>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</si>
  <si>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</si>
  <si>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</si>
  <si>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</si>
  <si>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</si>
  <si>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</si>
  <si>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</si>
  <si>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</si>
  <si>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</si>
  <si>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</si>
  <si>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</si>
  <si>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</si>
  <si>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</si>
  <si>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</si>
  <si>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</si>
  <si>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</si>
  <si>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</si>
  <si>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</si>
  <si>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</si>
  <si>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</si>
  <si>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</si>
  <si>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</si>
  <si>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</si>
  <si>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</si>
  <si>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</si>
  <si>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</si>
  <si>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</si>
  <si>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</si>
  <si>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</si>
  <si>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</si>
  <si>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</si>
  <si>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</si>
  <si>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</si>
  <si>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</si>
  <si>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</si>
  <si>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</si>
  <si>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</si>
  <si>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</si>
  <si>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</si>
  <si>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</si>
  <si>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</si>
  <si>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</si>
  <si>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</si>
  <si>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</si>
  <si>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</si>
  <si>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</si>
  <si>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</si>
  <si>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</si>
  <si>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</si>
  <si>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</si>
  <si>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</si>
  <si>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</si>
  <si>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</si>
  <si>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</si>
  <si>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</si>
  <si>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</si>
  <si>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</si>
  <si>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</si>
  <si>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</si>
  <si>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</si>
  <si>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</si>
  <si>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</si>
  <si>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</si>
  <si>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</si>
  <si>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</si>
  <si>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</si>
  <si>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</si>
  <si>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</si>
  <si>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</si>
  <si>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</si>
  <si>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</si>
  <si>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</si>
  <si>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</si>
  <si>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</si>
  <si>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</si>
  <si>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</si>
  <si>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</si>
  <si>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</si>
  <si>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</si>
  <si>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</si>
  <si>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</si>
  <si>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</si>
  <si>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</si>
  <si>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</si>
  <si>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</si>
  <si>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</si>
  <si>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</si>
  <si>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</si>
  <si>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</si>
  <si>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</si>
  <si>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</si>
  <si>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</si>
  <si>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</si>
  <si>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</si>
  <si>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</si>
  <si>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</si>
  <si>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</si>
  <si>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</si>
  <si>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</si>
  <si>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</si>
  <si>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</si>
  <si>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</si>
  <si>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</si>
  <si>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</si>
  <si>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</si>
  <si>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</si>
  <si>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</si>
  <si>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</si>
  <si>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</si>
  <si>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</si>
  <si>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</si>
  <si>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</si>
  <si>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</si>
  <si>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</si>
  <si>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</si>
  <si>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</si>
  <si>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</si>
  <si>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</si>
  <si>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</si>
  <si>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</si>
  <si>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</si>
  <si>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</si>
  <si>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</si>
  <si>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</si>
  <si>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</si>
  <si>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</si>
  <si>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</si>
  <si>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</si>
  <si>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</si>
  <si>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</si>
  <si>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</si>
  <si>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</si>
  <si>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</si>
  <si>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</si>
  <si>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</si>
  <si>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</si>
  <si>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</si>
  <si>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</si>
  <si>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</si>
  <si>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</si>
  <si>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</si>
  <si>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</si>
  <si>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</si>
  <si>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</si>
  <si>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</si>
  <si>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</si>
  <si>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</si>
  <si>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</si>
  <si>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</si>
  <si>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</si>
  <si>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</si>
  <si>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</si>
  <si>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</si>
  <si>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</si>
  <si>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</si>
  <si>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</si>
  <si>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</si>
  <si>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</si>
  <si>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</si>
  <si>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</si>
  <si>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</si>
  <si>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</si>
  <si>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</si>
  <si>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</si>
  <si>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</si>
  <si>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</si>
  <si>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</si>
  <si>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</si>
  <si>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</si>
  <si>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</si>
  <si>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</si>
  <si>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</si>
  <si>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</si>
  <si>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</si>
  <si>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</si>
  <si>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</si>
  <si>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</si>
  <si>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</si>
  <si>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</si>
  <si>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</si>
  <si>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</si>
  <si>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</si>
  <si>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</si>
  <si>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</si>
  <si>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</si>
  <si>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</si>
  <si>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</si>
  <si>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</si>
  <si>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</si>
  <si>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</si>
  <si>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</si>
  <si>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</si>
  <si>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</si>
  <si>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</si>
  <si>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</si>
  <si>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</si>
  <si>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</si>
  <si>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</si>
  <si>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</si>
  <si>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</si>
  <si>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</si>
  <si>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</si>
  <si>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</si>
  <si>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</si>
  <si>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</si>
  <si>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</si>
  <si>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</si>
  <si>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</si>
  <si>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</si>
  <si>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</si>
  <si>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</si>
  <si>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</si>
  <si>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</si>
  <si>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</si>
  <si>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</si>
  <si>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</si>
  <si>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</si>
  <si>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</si>
  <si>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</si>
  <si>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</si>
  <si>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</si>
  <si>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</si>
  <si>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</si>
  <si>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</si>
  <si>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</si>
  <si>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</si>
  <si>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</si>
  <si>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</si>
  <si>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</si>
  <si>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</si>
  <si>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</si>
  <si>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</si>
  <si>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</si>
  <si>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</si>
  <si>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</si>
  <si>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</si>
  <si>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</si>
  <si>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</si>
  <si>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</si>
  <si>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</si>
  <si>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</si>
  <si>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</si>
  <si>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</si>
  <si>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</si>
  <si>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</si>
  <si>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</si>
  <si>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</si>
  <si>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</si>
  <si>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</si>
  <si>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</si>
  <si>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</si>
  <si>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</si>
  <si>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</si>
  <si>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</si>
  <si>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</si>
  <si>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</si>
  <si>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</si>
  <si>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</si>
  <si>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</si>
  <si>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</si>
  <si>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</si>
  <si>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</si>
  <si>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</si>
  <si>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</si>
  <si>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</si>
  <si>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</si>
  <si>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</si>
  <si>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</si>
  <si>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</si>
  <si>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</si>
  <si>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</si>
  <si>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</si>
  <si>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</si>
  <si>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</si>
  <si>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</si>
  <si>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</si>
  <si>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</si>
  <si>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</si>
  <si>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</si>
  <si>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</si>
  <si>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</si>
  <si>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</si>
  <si>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</si>
  <si>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</si>
  <si>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</si>
  <si>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</si>
  <si>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</si>
  <si>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</si>
  <si>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</si>
  <si>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</si>
  <si>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</si>
  <si>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</si>
  <si>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</si>
  <si>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</si>
  <si>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</si>
  <si>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</si>
  <si>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</si>
  <si>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</si>
  <si>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</si>
  <si>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</si>
  <si>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</si>
  <si>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</si>
  <si>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</si>
  <si>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</si>
  <si>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</si>
  <si>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</si>
  <si>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</si>
  <si>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</si>
  <si>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</si>
  <si>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</si>
  <si>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</si>
  <si>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</si>
  <si>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</si>
  <si>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</si>
  <si>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</si>
  <si>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</si>
  <si>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</si>
  <si>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</si>
  <si>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</si>
  <si>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</si>
  <si>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</si>
  <si>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</si>
  <si>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</si>
  <si>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</si>
  <si>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</si>
  <si>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</si>
  <si>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</si>
  <si>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</si>
  <si>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</si>
  <si>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</si>
  <si>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</si>
  <si>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</si>
  <si>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</si>
  <si>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</si>
  <si>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</si>
  <si>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</si>
  <si>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</si>
  <si>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</si>
  <si>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</si>
  <si>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</si>
  <si>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</si>
  <si>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</si>
  <si>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</si>
  <si>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</si>
  <si>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</si>
  <si>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</si>
  <si>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</si>
  <si>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</si>
  <si>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</si>
  <si>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</si>
  <si>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</si>
  <si>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</si>
  <si>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</si>
  <si>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</si>
  <si>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</si>
  <si>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</si>
  <si>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</si>
  <si>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</si>
  <si>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</si>
  <si>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</si>
  <si>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</si>
  <si>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</si>
  <si>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</si>
  <si>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</si>
  <si>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</si>
  <si>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</si>
  <si>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</si>
  <si>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</si>
  <si>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</si>
  <si>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</si>
  <si>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</si>
  <si>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</si>
  <si>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</si>
  <si>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</si>
  <si>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</si>
  <si>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</si>
  <si>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</si>
  <si>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</si>
  <si>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</si>
  <si>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</si>
  <si>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</si>
  <si>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</si>
  <si>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</si>
  <si>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</si>
  <si>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</si>
  <si>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</si>
  <si>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</si>
  <si>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</si>
  <si>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</si>
  <si>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</si>
  <si>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</si>
  <si>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</si>
  <si>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</si>
  <si>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</si>
  <si>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</si>
  <si>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</si>
  <si>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</si>
  <si>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</si>
  <si>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</si>
  <si>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</si>
  <si>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</si>
  <si>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</si>
  <si>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</si>
  <si>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</si>
  <si>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</si>
  <si>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</si>
  <si>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</si>
  <si>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</si>
  <si>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</si>
  <si>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</si>
  <si>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</si>
  <si>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</si>
  <si>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</si>
  <si>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</si>
  <si>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</si>
  <si>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</si>
  <si>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</si>
  <si>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</si>
  <si>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</si>
  <si>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</si>
  <si>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</si>
  <si>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</si>
  <si>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</si>
  <si>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</si>
  <si>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</si>
  <si>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</si>
  <si>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</si>
  <si>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</si>
  <si>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</si>
  <si>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</si>
  <si>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</si>
  <si>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</si>
  <si>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</si>
  <si>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</si>
  <si>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</si>
  <si>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</si>
  <si>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</si>
  <si>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</si>
  <si>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</si>
  <si>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</si>
  <si>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</si>
  <si>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</si>
  <si>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</si>
  <si>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</si>
  <si>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</si>
  <si>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</si>
  <si>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</si>
  <si>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</si>
  <si>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</si>
  <si>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</si>
  <si>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</si>
  <si>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</si>
  <si>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</si>
  <si>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</si>
  <si>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</si>
  <si>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</si>
  <si>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</si>
  <si>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</si>
  <si>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</si>
  <si>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</si>
  <si>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</si>
  <si>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</si>
  <si>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</si>
  <si>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</si>
  <si>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</si>
  <si>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</si>
  <si>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</si>
  <si>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</si>
  <si>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</si>
  <si>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</si>
  <si>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</si>
  <si>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</si>
  <si>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</si>
  <si>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</si>
  <si>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</si>
  <si>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</si>
  <si>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</si>
  <si>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</si>
  <si>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</si>
  <si>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</si>
  <si>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</si>
  <si>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</si>
  <si>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</si>
  <si>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</si>
  <si>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</si>
  <si>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</si>
  <si>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</si>
  <si>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</si>
  <si>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</si>
  <si>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</si>
  <si>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</si>
  <si>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</si>
  <si>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</si>
  <si>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</si>
  <si>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</si>
  <si>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</si>
  <si>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</si>
  <si>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</si>
  <si>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</si>
  <si>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</si>
  <si>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</si>
  <si>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</si>
  <si>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</si>
  <si>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</si>
  <si>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</si>
  <si>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</si>
  <si>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</si>
  <si>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</si>
  <si>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</si>
  <si>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</si>
  <si>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</si>
  <si>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</si>
  <si>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</si>
  <si>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</si>
  <si>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</si>
  <si>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</si>
  <si>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</si>
  <si>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</si>
  <si>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</si>
  <si>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</si>
  <si>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</si>
  <si>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</si>
  <si>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</si>
  <si>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</si>
  <si>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</si>
  <si>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</si>
  <si>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</si>
  <si>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</si>
  <si>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</si>
  <si>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</si>
  <si>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</si>
  <si>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</si>
  <si>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</si>
  <si>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</si>
  <si>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</si>
  <si>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</si>
  <si>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</si>
  <si>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</si>
  <si>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</si>
  <si>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</si>
  <si>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</si>
  <si>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</si>
  <si>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</si>
  <si>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</si>
  <si>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</si>
  <si>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</si>
  <si>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</si>
  <si>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</si>
  <si>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</si>
  <si>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</si>
  <si>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</si>
  <si>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</si>
  <si>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</si>
  <si>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</si>
  <si>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</si>
  <si>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</si>
  <si>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</si>
  <si>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</si>
  <si>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</si>
  <si>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</si>
  <si>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</si>
  <si>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</si>
  <si>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</si>
  <si>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</si>
  <si>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</si>
  <si>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</si>
  <si>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</si>
  <si>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</si>
  <si>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</si>
  <si>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</si>
  <si>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</si>
  <si>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</si>
  <si>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</si>
  <si>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</si>
  <si>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</si>
  <si>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</si>
  <si>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</si>
  <si>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</si>
  <si>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</si>
  <si>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</si>
  <si>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</si>
  <si>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</si>
  <si>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</si>
  <si>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</si>
  <si>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</si>
  <si>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</si>
  <si>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</si>
  <si>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</si>
  <si>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</si>
  <si>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</si>
  <si>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</si>
  <si>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</si>
  <si>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</si>
  <si>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</si>
  <si>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</si>
  <si>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</si>
  <si>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</si>
  <si>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</si>
  <si>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</si>
  <si>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</si>
  <si>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</si>
  <si>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</si>
  <si>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</si>
  <si>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</si>
  <si>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</si>
  <si>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</si>
  <si>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</si>
  <si>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</si>
  <si>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</si>
  <si>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</si>
  <si>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</si>
  <si>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</si>
  <si>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</si>
  <si>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</si>
  <si>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</si>
  <si>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</si>
  <si>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</si>
  <si>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</si>
  <si>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</si>
  <si>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</si>
  <si>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</si>
  <si>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</si>
  <si>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</si>
  <si>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</si>
  <si>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</si>
  <si>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</si>
  <si>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</si>
  <si>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</si>
  <si>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</si>
  <si>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</si>
  <si>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</si>
  <si>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</si>
  <si>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</si>
  <si>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</si>
  <si>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</si>
  <si>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</si>
  <si>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</si>
  <si>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</si>
  <si>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</si>
  <si>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</si>
  <si>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</si>
  <si>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</si>
  <si>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</si>
  <si>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</si>
  <si>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</si>
  <si>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</si>
  <si>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</si>
  <si>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</si>
  <si>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</si>
  <si>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</si>
  <si>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</si>
  <si>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</si>
  <si>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</si>
  <si>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</si>
  <si>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</si>
  <si>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</si>
  <si>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</si>
  <si>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</si>
  <si>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</si>
  <si>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</si>
  <si>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</si>
  <si>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</si>
  <si>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</si>
  <si>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</si>
  <si>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</si>
  <si>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</si>
  <si>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</si>
  <si>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</si>
  <si>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</si>
  <si>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</si>
  <si>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</si>
  <si>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</si>
  <si>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</si>
  <si>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</si>
  <si>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</si>
  <si>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</si>
  <si>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</si>
  <si>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</si>
  <si>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</si>
  <si>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</si>
  <si>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</si>
  <si>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</si>
  <si>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</si>
  <si>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</si>
  <si>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</si>
  <si>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</si>
  <si>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</si>
  <si>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</si>
  <si>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</si>
  <si>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</si>
  <si>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</si>
  <si>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</si>
  <si>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</si>
  <si>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</si>
  <si>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</si>
  <si>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</si>
  <si>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</si>
  <si>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</si>
  <si>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</si>
  <si>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</si>
  <si>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</si>
  <si>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</si>
  <si>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</si>
  <si>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</si>
  <si>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</si>
  <si>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</si>
  <si>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</si>
  <si>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</si>
  <si>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</si>
  <si>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</si>
  <si>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</si>
  <si>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</si>
  <si>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</si>
  <si>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</si>
  <si>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</si>
  <si>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</si>
  <si>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</si>
  <si>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</si>
  <si>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</si>
  <si>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</si>
  <si>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</si>
  <si>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</si>
  <si>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</si>
  <si>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</si>
  <si>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</si>
  <si>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</si>
  <si>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</si>
  <si>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</si>
  <si>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</si>
  <si>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</si>
  <si>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</si>
  <si>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</si>
  <si>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</si>
  <si>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</si>
  <si>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</si>
  <si>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</si>
  <si>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</si>
  <si>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</si>
  <si>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</si>
  <si>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</si>
  <si>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</si>
  <si>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</si>
  <si>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</si>
  <si>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</si>
  <si>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</si>
  <si>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</si>
  <si>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</si>
  <si>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</si>
  <si>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</si>
  <si>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</si>
  <si>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</si>
  <si>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</si>
  <si>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</si>
  <si>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</si>
  <si>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</si>
  <si>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</si>
  <si>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</si>
  <si>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</si>
  <si>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</si>
  <si>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</si>
  <si>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</si>
  <si>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</si>
  <si>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</si>
  <si>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</si>
  <si>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</si>
  <si>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</si>
  <si>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</si>
  <si>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</si>
  <si>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</si>
  <si>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</si>
  <si>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</si>
  <si>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</si>
  <si>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</si>
  <si>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</si>
  <si>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</si>
  <si>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</si>
  <si>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</si>
  <si>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</si>
  <si>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</si>
  <si>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</si>
  <si>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</si>
  <si>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</si>
  <si>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</si>
  <si>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</si>
  <si>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</si>
  <si>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</si>
  <si>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</si>
  <si>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</si>
  <si>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</si>
  <si>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</si>
  <si>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</si>
  <si>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</si>
  <si>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</si>
  <si>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</si>
  <si>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</si>
  <si>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</si>
  <si>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</si>
  <si>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</si>
  <si>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</si>
  <si>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</si>
  <si>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</si>
  <si>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</si>
  <si>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</si>
  <si>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</si>
  <si>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</si>
  <si>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</si>
  <si>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</si>
  <si>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</si>
  <si>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</si>
  <si>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</si>
  <si>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</si>
  <si>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</si>
  <si>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</si>
  <si>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</si>
  <si>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</si>
  <si>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</si>
  <si>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</si>
  <si>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</si>
  <si>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</si>
  <si>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</si>
  <si>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</si>
  <si>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</si>
  <si>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</si>
  <si>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</si>
  <si>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</si>
  <si>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</si>
  <si>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</si>
  <si>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</si>
  <si>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</si>
  <si>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</si>
  <si>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</si>
  <si>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</si>
  <si>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</si>
  <si>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</si>
  <si>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</si>
  <si>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</si>
  <si>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</si>
  <si>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</si>
  <si>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</si>
  <si>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</si>
  <si>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</si>
  <si>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</si>
  <si>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</si>
  <si>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</si>
  <si>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</si>
  <si>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</si>
  <si>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</si>
  <si>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</si>
  <si>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</si>
  <si>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</si>
  <si>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</si>
  <si>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</si>
  <si>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</si>
  <si>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</si>
  <si>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</si>
  <si>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</si>
  <si>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</si>
  <si>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</si>
  <si>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</si>
  <si>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</si>
  <si>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</si>
  <si>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</si>
  <si>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</si>
  <si>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</si>
  <si>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</si>
  <si>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</si>
  <si>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</si>
  <si>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</si>
  <si>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</si>
  <si>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</si>
  <si>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</si>
  <si>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</si>
  <si>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</si>
  <si>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</si>
  <si>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</si>
  <si>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</si>
  <si>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</si>
  <si>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</si>
  <si>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</si>
  <si>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</si>
  <si>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</si>
  <si>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</si>
  <si>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</si>
  <si>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</si>
  <si>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</si>
  <si>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</si>
  <si>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</si>
  <si>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</si>
  <si>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</si>
  <si>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</si>
  <si>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</si>
  <si>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</si>
  <si>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</si>
  <si>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</si>
  <si>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</si>
  <si>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</si>
  <si>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</si>
  <si>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</si>
  <si>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</si>
  <si>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</si>
  <si>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</si>
  <si>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</si>
  <si>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</si>
  <si>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</si>
  <si>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</si>
  <si>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</si>
  <si>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</si>
  <si>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</si>
  <si>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</si>
  <si>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</si>
  <si>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</si>
  <si>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</si>
  <si>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</si>
  <si>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</si>
  <si>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</si>
  <si>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</si>
  <si>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</si>
  <si>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</si>
  <si>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</si>
  <si>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</si>
  <si>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</si>
  <si>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</si>
  <si>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</si>
  <si>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</si>
  <si>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</si>
  <si>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</si>
  <si>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</si>
  <si>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</si>
  <si>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</si>
  <si>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</si>
  <si>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</si>
  <si>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</si>
  <si>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</si>
  <si>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</si>
  <si>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</si>
  <si>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</si>
  <si>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</si>
  <si>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</si>
  <si>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</si>
  <si>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</si>
  <si>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</si>
  <si>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</si>
  <si>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</si>
  <si>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</si>
  <si>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</si>
  <si>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</si>
  <si>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</si>
  <si>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</si>
  <si>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</si>
  <si>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</si>
  <si>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</si>
  <si>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</si>
  <si>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</si>
  <si>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</si>
  <si>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</si>
  <si>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</si>
  <si>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</si>
  <si>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</si>
  <si>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</si>
  <si>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</si>
  <si>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</si>
  <si>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</si>
  <si>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</si>
  <si>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</si>
  <si>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</si>
  <si>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</si>
  <si>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</si>
  <si>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</si>
  <si>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</si>
  <si>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</si>
  <si>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</si>
  <si>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</si>
  <si>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</si>
  <si>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</si>
  <si>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</si>
  <si>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</si>
  <si>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</si>
  <si>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</si>
  <si>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</si>
  <si>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</si>
  <si>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</si>
  <si>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</si>
  <si>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</si>
  <si>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</si>
  <si>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</si>
  <si>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</si>
  <si>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</si>
  <si>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</si>
  <si>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</si>
  <si>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</si>
  <si>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</si>
  <si>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</si>
  <si>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</si>
  <si>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</si>
  <si>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</si>
  <si>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</si>
  <si>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</si>
  <si>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</si>
  <si>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</si>
  <si>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</si>
  <si>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</si>
  <si>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</si>
  <si>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</si>
  <si>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</si>
  <si>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</si>
  <si>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</si>
  <si>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</si>
  <si>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</si>
  <si>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</si>
  <si>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</si>
  <si>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</si>
  <si>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</si>
  <si>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</si>
  <si>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</si>
  <si>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</si>
  <si>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</si>
  <si>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</si>
  <si>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</si>
  <si>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</si>
  <si>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</si>
  <si>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</si>
  <si>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</si>
  <si>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</si>
  <si>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</si>
  <si>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</si>
  <si>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</si>
  <si>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</si>
  <si>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</si>
  <si>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</si>
  <si>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</si>
  <si>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</si>
  <si>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</si>
  <si>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</si>
  <si>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</si>
  <si>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</si>
  <si>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</si>
  <si>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</si>
  <si>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</si>
  <si>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</si>
  <si>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</si>
  <si>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</si>
  <si>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</si>
  <si>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</si>
  <si>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</si>
  <si>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</si>
  <si>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</si>
  <si>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</si>
  <si>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</si>
  <si>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</si>
  <si>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</si>
  <si>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</si>
  <si>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</si>
  <si>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</si>
  <si>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</si>
  <si>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</si>
  <si>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</si>
  <si>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</si>
  <si>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</si>
  <si>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</si>
  <si>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</si>
  <si>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</si>
  <si>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</si>
  <si>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</si>
  <si>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</si>
  <si>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</si>
  <si>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</si>
  <si>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</si>
  <si>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</si>
  <si>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</si>
  <si>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</si>
  <si>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</si>
  <si>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</si>
  <si>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</si>
  <si>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</si>
  <si>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</si>
  <si>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</si>
  <si>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</si>
  <si>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</si>
  <si>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</si>
  <si>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</si>
  <si>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</si>
  <si>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</si>
  <si>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</si>
  <si>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</si>
  <si>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</si>
  <si>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</si>
  <si>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</si>
  <si>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</si>
  <si>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</si>
  <si>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</si>
  <si>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</si>
  <si>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</si>
  <si>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</si>
  <si>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</si>
  <si>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</si>
  <si>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</si>
  <si>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</si>
  <si>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</si>
  <si>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</si>
  <si>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</si>
  <si>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</si>
  <si>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</si>
  <si>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</si>
  <si>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</si>
  <si>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</si>
  <si>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</si>
  <si>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</si>
  <si>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</si>
  <si>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</si>
  <si>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</si>
  <si>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</si>
  <si>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</si>
  <si>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</si>
  <si>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</si>
  <si>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</si>
  <si>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</si>
  <si>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</si>
  <si>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</si>
  <si>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</si>
  <si>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</si>
  <si>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</si>
  <si>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</si>
  <si>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</si>
  <si>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</si>
  <si>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</si>
  <si>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</si>
  <si>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</si>
  <si>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</si>
  <si>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</si>
  <si>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</si>
  <si>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</si>
  <si>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</si>
  <si>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</si>
  <si>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</si>
  <si>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</si>
  <si>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</si>
  <si>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</si>
  <si>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</si>
  <si>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</si>
  <si>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</si>
  <si>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</si>
  <si>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</si>
  <si>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</si>
  <si>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</si>
  <si>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</si>
  <si>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</si>
  <si>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</si>
  <si>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</si>
  <si>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</si>
  <si>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</si>
  <si>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</si>
  <si>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</si>
  <si>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</si>
  <si>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</si>
  <si>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</si>
  <si>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</si>
  <si>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</si>
  <si>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</si>
  <si>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</si>
  <si>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</si>
  <si>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</si>
  <si>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</si>
  <si>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</si>
  <si>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</si>
  <si>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</si>
  <si>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</si>
  <si>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</si>
  <si>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</si>
  <si>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</si>
  <si>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</si>
  <si>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</si>
  <si>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</si>
  <si>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</si>
  <si>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</si>
  <si>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</si>
  <si>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</si>
  <si>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</si>
  <si>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</si>
  <si>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</si>
  <si>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</si>
  <si>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</si>
  <si>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</si>
  <si>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</si>
  <si>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</si>
  <si>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</si>
  <si>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</si>
  <si>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</si>
  <si>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</si>
  <si>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</si>
  <si>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</si>
  <si>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</si>
  <si>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</si>
  <si>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</si>
  <si>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</si>
  <si>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</si>
  <si>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</si>
  <si>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</si>
  <si>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</si>
  <si>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</si>
  <si>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</si>
  <si>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</si>
  <si>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</si>
  <si>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</si>
  <si>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</si>
  <si>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</si>
  <si>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</si>
  <si>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</si>
  <si>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</si>
  <si>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</si>
  <si>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</si>
  <si>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</si>
  <si>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</si>
  <si>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</si>
  <si>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</si>
  <si>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</si>
  <si>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</si>
  <si>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</si>
  <si>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</si>
  <si>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</si>
  <si>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</si>
  <si>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</si>
  <si>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</si>
  <si>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</si>
  <si>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</si>
  <si>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</si>
  <si>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</si>
  <si>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</si>
  <si>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</si>
  <si>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</si>
  <si>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</si>
  <si>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</si>
  <si>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</si>
  <si>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</si>
  <si>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</si>
  <si>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</si>
  <si>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</si>
  <si>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</si>
  <si>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</si>
  <si>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</si>
  <si>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</si>
  <si>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</si>
  <si>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</si>
  <si>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</si>
  <si>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</si>
  <si>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</si>
  <si>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</si>
  <si>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</si>
  <si>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</si>
  <si>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</si>
  <si>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</si>
  <si>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</si>
  <si>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</si>
  <si>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</si>
  <si>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</si>
  <si>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</si>
  <si>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</si>
  <si>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</si>
  <si>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</si>
  <si>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</si>
  <si>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</si>
  <si>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</si>
  <si>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</si>
  <si>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</si>
  <si>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</si>
  <si>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</si>
  <si>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</si>
  <si>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</si>
  <si>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</si>
  <si>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</si>
  <si>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</si>
  <si>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</si>
  <si>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</si>
  <si>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</si>
  <si>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</si>
  <si>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</si>
  <si>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</si>
  <si>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</si>
  <si>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</si>
  <si>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</si>
  <si>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</si>
  <si>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</si>
  <si>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</si>
  <si>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</si>
  <si>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</si>
  <si>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</si>
  <si>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</si>
  <si>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</si>
  <si>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</si>
  <si>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</si>
  <si>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</si>
  <si>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</si>
  <si>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</si>
  <si>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</si>
  <si>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</si>
  <si>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</si>
  <si>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</si>
  <si>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</si>
  <si>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</si>
  <si>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</si>
  <si>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</si>
  <si>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</si>
  <si>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</si>
  <si>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</si>
  <si>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</si>
  <si>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</si>
  <si>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</si>
  <si>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</si>
  <si>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</si>
  <si>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</si>
  <si>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</si>
  <si>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</si>
  <si>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</si>
  <si>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</si>
  <si>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</si>
  <si>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</si>
  <si>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</si>
  <si>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</si>
  <si>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</si>
  <si>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</si>
  <si>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</si>
  <si>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</si>
  <si>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</si>
  <si>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</si>
  <si>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</si>
  <si>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</si>
  <si>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</si>
  <si>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</si>
  <si>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</si>
  <si>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</si>
  <si>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</si>
  <si>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</si>
  <si>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</si>
  <si>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</si>
  <si>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</si>
  <si>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</si>
  <si>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</si>
  <si>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</si>
  <si>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</si>
  <si>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</si>
  <si>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</si>
  <si>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</si>
  <si>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</si>
  <si>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</si>
  <si>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</si>
  <si>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</si>
  <si>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</si>
  <si>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</si>
  <si>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</si>
  <si>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</si>
  <si>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</si>
  <si>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</si>
  <si>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</si>
  <si>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</si>
  <si>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</si>
  <si>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</si>
  <si>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</si>
  <si>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</si>
  <si>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</si>
  <si>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</si>
  <si>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</si>
  <si>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</si>
  <si>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</si>
  <si>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</si>
  <si>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</si>
  <si>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</si>
  <si>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</si>
  <si>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</si>
  <si>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</si>
  <si>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</si>
  <si>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</si>
  <si>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</si>
  <si>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</si>
  <si>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</si>
  <si>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</si>
  <si>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</si>
  <si>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</si>
  <si>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</si>
  <si>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</si>
  <si>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</si>
  <si>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</si>
  <si>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</si>
  <si>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</si>
  <si>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</si>
  <si>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</si>
  <si>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</si>
  <si>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</si>
  <si>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</si>
  <si>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</si>
  <si>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</si>
  <si>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</si>
  <si>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</si>
  <si>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</si>
  <si>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</si>
  <si>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</si>
  <si>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</si>
  <si>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</si>
  <si>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</si>
  <si>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</si>
  <si>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</si>
  <si>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</si>
  <si>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</si>
  <si>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</si>
  <si>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</si>
  <si>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</si>
  <si>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</si>
  <si>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</si>
  <si>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</si>
  <si>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</si>
  <si>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</si>
  <si>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</si>
  <si>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</si>
  <si>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</si>
  <si>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</si>
  <si>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</si>
  <si>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</si>
  <si>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</si>
  <si>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</si>
  <si>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</si>
  <si>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</si>
  <si>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</si>
  <si>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</si>
  <si>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</si>
  <si>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</si>
  <si>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</si>
  <si>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</si>
  <si>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</si>
  <si>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</si>
  <si>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</si>
  <si>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</si>
  <si>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</si>
  <si>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</si>
  <si>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</si>
  <si>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</si>
  <si>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</si>
  <si>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</si>
  <si>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</si>
  <si>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</si>
  <si>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</si>
  <si>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</si>
  <si>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</si>
  <si>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</si>
  <si>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</si>
  <si>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</si>
  <si>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</si>
  <si>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</si>
  <si>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</si>
  <si>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</si>
  <si>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</si>
  <si>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</si>
  <si>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</si>
  <si>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</si>
  <si>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</si>
  <si>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</si>
  <si>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</si>
  <si>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</si>
  <si>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</si>
  <si>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</si>
  <si>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</si>
  <si>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</si>
  <si>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</si>
  <si>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</si>
  <si>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</si>
  <si>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</si>
  <si>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</si>
  <si>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</si>
  <si>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</si>
  <si>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</si>
  <si>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</si>
  <si>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</si>
  <si>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</si>
  <si>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</si>
  <si>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</si>
  <si>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</si>
  <si>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</si>
  <si>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</si>
  <si>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</si>
  <si>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</si>
  <si>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</si>
  <si>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</si>
  <si>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</si>
  <si>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</si>
  <si>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</si>
  <si>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</si>
  <si>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</si>
  <si>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</si>
  <si>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</si>
  <si>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</si>
  <si>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</si>
  <si>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</si>
  <si>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</si>
  <si>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</si>
  <si>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</si>
  <si>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</si>
  <si>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</si>
  <si>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</si>
  <si>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</si>
  <si>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</si>
  <si>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</si>
  <si>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</si>
  <si>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</si>
  <si>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</si>
  <si>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</si>
  <si>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</si>
  <si>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</si>
  <si>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</si>
  <si>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</si>
  <si>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</si>
  <si>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</si>
  <si>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</si>
  <si>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</si>
  <si>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</si>
  <si>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</si>
  <si>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</si>
  <si>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</si>
  <si>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</si>
  <si>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</si>
  <si>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</si>
  <si>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</si>
  <si>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</si>
  <si>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</si>
  <si>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</si>
  <si>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</si>
  <si>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</si>
  <si>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</si>
  <si>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</si>
  <si>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</si>
  <si>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</si>
  <si>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</si>
  <si>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</si>
  <si>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</si>
  <si>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</si>
  <si>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</si>
  <si>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</si>
  <si>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</si>
  <si>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</si>
  <si>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</si>
  <si>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</si>
  <si>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</si>
  <si>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</si>
  <si>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</si>
  <si>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</si>
  <si>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</si>
  <si>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</si>
  <si>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</si>
  <si>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</si>
  <si>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</si>
  <si>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</si>
  <si>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</si>
  <si>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</si>
  <si>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</si>
  <si>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</si>
  <si>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</si>
  <si>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</si>
  <si>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</si>
  <si>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</si>
  <si>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</si>
  <si>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</si>
  <si>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</si>
  <si>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</si>
  <si>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</si>
  <si>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</si>
  <si>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</si>
  <si>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</si>
  <si>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</si>
  <si>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</si>
  <si>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</si>
  <si>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</si>
  <si>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</si>
  <si>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</si>
  <si>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</si>
  <si>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</si>
  <si>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</si>
  <si>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</si>
  <si>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</si>
  <si>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</si>
  <si>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</si>
  <si>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</si>
  <si>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</si>
  <si>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</si>
  <si>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</si>
  <si>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</si>
  <si>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</si>
  <si>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</si>
  <si>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</si>
  <si>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</si>
  <si>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</si>
  <si>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</si>
  <si>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</si>
  <si>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</si>
  <si>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</si>
  <si>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</si>
  <si>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</si>
  <si>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</si>
  <si>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</si>
  <si>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</si>
  <si>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</si>
  <si>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</si>
  <si>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</si>
  <si>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</si>
  <si>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</si>
  <si>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</si>
  <si>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</si>
  <si>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</si>
  <si>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</si>
  <si>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</si>
  <si>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</si>
  <si>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</si>
  <si>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</si>
  <si>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</si>
  <si>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</si>
  <si>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</si>
  <si>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</si>
  <si>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</si>
  <si>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</si>
  <si>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</si>
  <si>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</si>
  <si>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</si>
  <si>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</si>
  <si>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</si>
  <si>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</si>
  <si>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</si>
  <si>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</si>
  <si>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</si>
  <si>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</si>
  <si>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</si>
  <si>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</si>
  <si>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</si>
  <si>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</si>
  <si>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</si>
  <si>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</si>
  <si>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</si>
  <si>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</si>
  <si>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</si>
  <si>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</si>
  <si>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</si>
  <si>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</si>
  <si>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</si>
  <si>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</si>
  <si>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</si>
  <si>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</si>
  <si>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</si>
  <si>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</si>
  <si>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</si>
  <si>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</si>
  <si>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</si>
  <si>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</si>
  <si>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</si>
  <si>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</si>
  <si>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</si>
  <si>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</si>
  <si>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</si>
  <si>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</si>
  <si>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</si>
  <si>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</si>
  <si>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</si>
  <si>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</si>
  <si>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</si>
  <si>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</si>
  <si>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</si>
  <si>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</si>
  <si>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</si>
  <si>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</si>
  <si>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</si>
  <si>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</si>
  <si>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</si>
  <si>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</si>
  <si>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</si>
  <si>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</si>
  <si>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</si>
  <si>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</si>
  <si>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</si>
  <si>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</si>
  <si>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</si>
  <si>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</si>
  <si>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</si>
  <si>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</si>
  <si>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</si>
  <si>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</si>
  <si>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</si>
  <si>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</si>
  <si>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</si>
  <si>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</si>
  <si>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</si>
  <si>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</si>
  <si>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</si>
  <si>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</si>
  <si>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</si>
  <si>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</si>
  <si>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</si>
  <si>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</si>
  <si>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</si>
  <si>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</si>
  <si>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</si>
  <si>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</si>
  <si>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</si>
  <si>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</si>
  <si>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</si>
  <si>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</si>
  <si>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</si>
  <si>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</si>
  <si>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</si>
  <si>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</si>
  <si>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</si>
  <si>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</si>
  <si>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</si>
  <si>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</si>
  <si>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</si>
  <si>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</si>
  <si>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</si>
  <si>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</si>
  <si>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</si>
  <si>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</si>
  <si>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</si>
  <si>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</si>
  <si>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</si>
  <si>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</si>
  <si>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</si>
  <si>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</si>
  <si>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</si>
  <si>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</si>
  <si>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</si>
  <si>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</si>
  <si>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</si>
  <si>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</si>
  <si>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</si>
  <si>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</si>
  <si>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</si>
  <si>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</si>
  <si>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</si>
  <si>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</si>
  <si>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</si>
  <si>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</si>
  <si>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</si>
  <si>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</si>
  <si>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</si>
  <si>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</si>
  <si>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</si>
  <si>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</si>
  <si>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</si>
  <si>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</si>
  <si>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</si>
  <si>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</si>
  <si>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</si>
  <si>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</si>
  <si>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</si>
  <si>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</si>
  <si>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</si>
  <si>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</si>
  <si>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</si>
  <si>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</si>
  <si>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</si>
  <si>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</si>
  <si>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</si>
  <si>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</si>
  <si>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</si>
  <si>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</si>
  <si>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</si>
  <si>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</si>
  <si>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</si>
  <si>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</si>
  <si>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</si>
  <si>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</si>
  <si>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</si>
  <si>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</si>
  <si>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</si>
  <si>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</si>
  <si>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</si>
  <si>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</si>
  <si>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</si>
  <si>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</si>
  <si>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</si>
  <si>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</si>
  <si>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</si>
  <si>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</si>
  <si>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</si>
  <si>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</si>
  <si>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</si>
  <si>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</si>
  <si>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</si>
  <si>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</si>
  <si>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</si>
  <si>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</si>
  <si>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</si>
  <si>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</si>
  <si>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</si>
  <si>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</si>
  <si>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</si>
  <si>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</si>
  <si>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</si>
  <si>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</si>
  <si>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</si>
  <si>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</si>
  <si>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</si>
  <si>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</si>
  <si>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</si>
  <si>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</si>
  <si>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</si>
  <si>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</si>
  <si>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</si>
  <si>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</si>
  <si>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</si>
  <si>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</si>
  <si>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</si>
  <si>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</si>
  <si>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</si>
  <si>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</si>
  <si>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</si>
  <si>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</si>
  <si>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</si>
  <si>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</si>
  <si>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</si>
  <si>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</si>
  <si>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</si>
  <si>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</si>
  <si>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</si>
  <si>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</si>
  <si>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</si>
  <si>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</si>
  <si>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</si>
  <si>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</si>
  <si>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</si>
  <si>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</si>
  <si>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</si>
  <si>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</si>
  <si>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</si>
  <si>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</si>
  <si>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</si>
  <si>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</si>
  <si>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</si>
  <si>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</si>
  <si>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</si>
  <si>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</si>
  <si>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</si>
  <si>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</si>
  <si>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</si>
  <si>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</si>
  <si>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</si>
  <si>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</si>
  <si>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</si>
  <si>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</si>
  <si>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</si>
  <si>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</si>
  <si>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</si>
  <si>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</si>
  <si>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</si>
  <si>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</si>
  <si>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</si>
  <si>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</si>
  <si>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</si>
  <si>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</si>
  <si>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</si>
  <si>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</si>
  <si>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</si>
  <si>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</si>
  <si>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</si>
  <si>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</si>
  <si>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</si>
  <si>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</si>
  <si>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</si>
  <si>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</si>
  <si>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</si>
  <si>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</si>
  <si>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</si>
  <si>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</si>
  <si>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</si>
  <si>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</si>
  <si>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</si>
  <si>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</si>
  <si>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</si>
  <si>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</si>
  <si>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</si>
  <si>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</si>
  <si>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</si>
  <si>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</si>
  <si>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</si>
  <si>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</si>
  <si>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</si>
  <si>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</si>
  <si>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</si>
  <si>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</si>
  <si>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</si>
  <si>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</si>
  <si>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</si>
  <si>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</si>
  <si>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</si>
  <si>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</si>
  <si>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</si>
  <si>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</si>
  <si>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</si>
  <si>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</si>
  <si>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</si>
  <si>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</si>
  <si>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</si>
  <si>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</si>
  <si>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</si>
  <si>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</si>
  <si>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</si>
  <si>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</si>
  <si>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</si>
  <si>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</si>
  <si>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</si>
  <si>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</si>
  <si>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</si>
  <si>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</si>
  <si>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</si>
  <si>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</si>
  <si>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</si>
  <si>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</si>
  <si>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</si>
  <si>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</si>
  <si>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</si>
  <si>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</si>
  <si>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</si>
  <si>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</si>
  <si>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</si>
  <si>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</si>
  <si>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</si>
  <si>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</si>
  <si>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</si>
  <si>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</si>
  <si>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</si>
  <si>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</si>
  <si>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</si>
  <si>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</si>
  <si>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</si>
  <si>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</si>
  <si>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</si>
  <si>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</si>
  <si>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</si>
  <si>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</si>
  <si>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</si>
  <si>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</si>
  <si>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</si>
  <si>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</si>
  <si>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</si>
  <si>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</si>
  <si>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</si>
  <si>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</si>
  <si>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</si>
  <si>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</si>
  <si>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</si>
  <si>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</si>
  <si>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</si>
  <si>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</si>
  <si>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</si>
  <si>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</si>
  <si>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</si>
  <si>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</si>
  <si>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</si>
  <si>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</si>
  <si>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</si>
  <si>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</si>
  <si>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</si>
  <si>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</si>
  <si>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</si>
  <si>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</si>
  <si>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</si>
  <si>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</si>
  <si>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</si>
  <si>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</si>
  <si>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</si>
  <si>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</si>
  <si>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</si>
  <si>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</si>
  <si>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</si>
  <si>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</si>
  <si>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</si>
  <si>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</si>
  <si>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</si>
  <si>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</si>
  <si>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</si>
  <si>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</si>
  <si>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</si>
  <si>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</si>
  <si>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</si>
  <si>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</si>
  <si>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</si>
  <si>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</si>
  <si>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</si>
  <si>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</si>
  <si>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</si>
  <si>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</si>
  <si>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</si>
  <si>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</si>
  <si>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</si>
  <si>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</si>
  <si>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</si>
  <si>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</si>
  <si>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</si>
  <si>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</si>
  <si>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</si>
  <si>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</si>
  <si>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</si>
  <si>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</si>
  <si>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</si>
  <si>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</si>
  <si>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</si>
  <si>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</si>
  <si>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</si>
  <si>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</si>
  <si>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</si>
  <si>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</si>
  <si>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</si>
  <si>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</si>
  <si>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</si>
  <si>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</si>
  <si>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</si>
  <si>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</si>
  <si>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</si>
  <si>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</si>
  <si>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</si>
  <si>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</si>
  <si>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</si>
  <si>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</si>
  <si>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</si>
  <si>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</si>
  <si>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</si>
  <si>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</si>
  <si>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</si>
  <si>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</si>
  <si>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</si>
  <si>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</si>
  <si>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</si>
  <si>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</si>
  <si>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</si>
  <si>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</si>
  <si>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</si>
  <si>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</si>
  <si>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</si>
  <si>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</si>
  <si>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</si>
  <si>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</si>
  <si>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</si>
  <si>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</si>
  <si>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</si>
  <si>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</si>
  <si>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</si>
  <si>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</si>
  <si>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</si>
  <si>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</si>
  <si>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</si>
  <si>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</si>
  <si>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</si>
  <si>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</si>
  <si>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</si>
  <si>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</si>
  <si>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</si>
  <si>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</si>
  <si>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</si>
  <si>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</si>
  <si>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</si>
  <si>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</si>
  <si>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</si>
  <si>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</si>
  <si>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</si>
  <si>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</si>
  <si>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</si>
  <si>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</si>
  <si>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</si>
  <si>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</si>
  <si>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</si>
  <si>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</si>
  <si>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</si>
  <si>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</si>
  <si>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</si>
  <si>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</si>
  <si>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</si>
  <si>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</si>
  <si>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</si>
  <si>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</si>
  <si>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</si>
  <si>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</si>
  <si>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</si>
  <si>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</si>
  <si>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</si>
  <si>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</si>
  <si>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</si>
  <si>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</si>
  <si>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</si>
  <si>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</si>
  <si>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</si>
  <si>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</si>
  <si>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</si>
  <si>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</si>
  <si>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</si>
  <si>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</si>
  <si>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</si>
  <si>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</si>
  <si>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</si>
  <si>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</si>
  <si>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</si>
  <si>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</si>
  <si>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</si>
  <si>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</si>
  <si>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</si>
  <si>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</si>
  <si>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</si>
  <si>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</si>
  <si>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</si>
  <si>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</si>
  <si>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</si>
  <si>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</si>
  <si>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</si>
  <si>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</si>
  <si>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</si>
  <si>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</si>
  <si>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</si>
  <si>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</si>
  <si>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</si>
  <si>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</si>
  <si>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</si>
  <si>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</si>
  <si>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</si>
  <si>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</si>
  <si>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</si>
  <si>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</si>
  <si>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</si>
  <si>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</si>
  <si>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</si>
  <si>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</si>
  <si>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</si>
  <si>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</si>
  <si>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</si>
  <si>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</si>
  <si>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</si>
  <si>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</si>
  <si>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</si>
  <si>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</si>
  <si>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</si>
  <si>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</si>
  <si>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</si>
  <si>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</si>
  <si>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</si>
  <si>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</si>
  <si>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</si>
  <si>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</si>
  <si>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</si>
  <si>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</si>
  <si>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</si>
  <si>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</si>
  <si>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</si>
  <si>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</si>
  <si>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</si>
  <si>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</si>
  <si>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</si>
  <si>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</si>
  <si>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</si>
  <si>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</si>
  <si>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</si>
  <si>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</si>
  <si>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</si>
  <si>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</si>
  <si>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</si>
  <si>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</si>
  <si>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</si>
  <si>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</si>
  <si>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</si>
  <si>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</si>
  <si>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</si>
  <si>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</si>
  <si>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</si>
  <si>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</si>
  <si>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</si>
  <si>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</si>
  <si>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</si>
  <si>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</si>
  <si>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</si>
  <si>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</si>
  <si>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</si>
  <si>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</si>
  <si>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</si>
  <si>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</si>
  <si>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</si>
  <si>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</si>
  <si>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</si>
  <si>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</si>
  <si>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</si>
  <si>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</si>
  <si>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</si>
  <si>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</si>
  <si>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</si>
  <si>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</si>
  <si>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</si>
  <si>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</si>
  <si>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</si>
  <si>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</si>
  <si>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</si>
  <si>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</si>
  <si>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</si>
  <si>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</si>
  <si>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</si>
  <si>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</si>
  <si>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</si>
  <si>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</si>
  <si>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</si>
  <si>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</si>
  <si>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</si>
  <si>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</si>
  <si>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</si>
  <si>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</si>
  <si>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</si>
  <si>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</si>
  <si>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</si>
  <si>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</si>
  <si>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</si>
  <si>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</si>
  <si>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</si>
  <si>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</si>
  <si>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</si>
  <si>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</si>
  <si>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</si>
  <si>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</si>
  <si>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</si>
  <si>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</si>
  <si>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</si>
  <si>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</si>
  <si>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</si>
  <si>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</si>
  <si>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</si>
  <si>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</si>
  <si>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</si>
  <si>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</si>
  <si>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</si>
  <si>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</si>
  <si>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</si>
  <si>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</si>
  <si>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</si>
  <si>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</si>
  <si>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</si>
  <si>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</si>
  <si>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</si>
  <si>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</si>
  <si>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</si>
  <si>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</si>
  <si>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</si>
  <si>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</si>
  <si>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</si>
  <si>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</si>
  <si>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</si>
  <si>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</si>
  <si>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</si>
  <si>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</si>
  <si>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</si>
  <si>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</si>
  <si>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</si>
  <si>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</si>
  <si>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</si>
  <si>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</si>
  <si>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</si>
  <si>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</si>
  <si>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</si>
  <si>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</si>
  <si>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</si>
  <si>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</si>
  <si>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</si>
  <si>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</si>
  <si>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</si>
  <si>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</si>
  <si>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</si>
  <si>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</si>
  <si>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</si>
  <si>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</si>
  <si>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</si>
  <si>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</si>
  <si>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</si>
  <si>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</si>
  <si>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</si>
  <si>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</si>
  <si>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</si>
  <si>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</si>
  <si>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</si>
  <si>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</si>
  <si>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</si>
  <si>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</si>
  <si>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</si>
  <si>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</si>
  <si>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</si>
  <si>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</si>
  <si>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</si>
  <si>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</si>
  <si>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</si>
  <si>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</si>
  <si>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</si>
  <si>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</si>
  <si>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</si>
  <si>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</si>
  <si>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</si>
  <si>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</si>
  <si>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</si>
  <si>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</si>
  <si>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</si>
  <si>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</si>
  <si>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</si>
  <si>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</si>
  <si>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</si>
  <si>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</si>
  <si>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</si>
  <si>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</si>
  <si>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</si>
  <si>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</si>
  <si>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</si>
  <si>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</si>
  <si>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</si>
  <si>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</si>
  <si>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</si>
  <si>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</si>
  <si>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</si>
  <si>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</si>
  <si>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</si>
  <si>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</si>
  <si>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</si>
  <si>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</si>
  <si>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</si>
  <si>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</si>
  <si>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</si>
  <si>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</si>
  <si>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</si>
  <si>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</si>
  <si>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</si>
  <si>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</si>
  <si>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</si>
  <si>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</si>
  <si>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</si>
  <si>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</si>
  <si>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</si>
  <si>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</si>
  <si>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</si>
  <si>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</si>
  <si>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</si>
  <si>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</si>
  <si>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</si>
  <si>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</si>
  <si>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</si>
  <si>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</si>
  <si>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</si>
  <si>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</si>
  <si>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</si>
  <si>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</si>
  <si>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</si>
  <si>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</si>
  <si>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</si>
  <si>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</si>
  <si>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</si>
  <si>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</si>
  <si>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</si>
  <si>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</si>
  <si>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</si>
  <si>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</si>
  <si>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</si>
  <si>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</si>
  <si>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</si>
  <si>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</si>
  <si>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</si>
  <si>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</si>
  <si>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</si>
  <si>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</si>
  <si>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</si>
  <si>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</si>
  <si>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</si>
  <si>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</si>
  <si>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</si>
  <si>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</si>
  <si>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</si>
  <si>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</si>
  <si>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</si>
  <si>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</si>
  <si>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</si>
  <si>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</si>
  <si>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</si>
  <si>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</si>
  <si>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</si>
  <si>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</si>
  <si>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</si>
  <si>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</si>
  <si>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</si>
  <si>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</si>
  <si>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</si>
  <si>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</si>
  <si>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</si>
  <si>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</si>
  <si>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</si>
  <si>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</si>
  <si>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</si>
  <si>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</si>
  <si>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</si>
  <si>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</si>
  <si>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</si>
  <si>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</si>
  <si>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</si>
  <si>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</si>
  <si>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</si>
  <si>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</si>
  <si>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</si>
  <si>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</si>
  <si>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</si>
  <si>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</si>
  <si>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</si>
  <si>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</si>
  <si>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</si>
  <si>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</si>
  <si>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</si>
  <si>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</si>
  <si>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</si>
  <si>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</si>
  <si>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</si>
  <si>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</si>
  <si>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</si>
  <si>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</si>
  <si>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</si>
  <si>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</si>
  <si>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</si>
  <si>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</si>
  <si>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</si>
  <si>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</si>
  <si>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</si>
  <si>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</si>
  <si>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</si>
  <si>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</si>
  <si>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</si>
  <si>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</si>
  <si>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</si>
  <si>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</si>
  <si>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</si>
  <si>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</si>
  <si>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</si>
  <si>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</si>
  <si>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</si>
  <si>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</si>
  <si>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</si>
  <si>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</si>
  <si>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</si>
  <si>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</si>
  <si>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</si>
  <si>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</si>
  <si>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</si>
  <si>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</si>
  <si>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</si>
  <si>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</si>
  <si>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</si>
  <si>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</si>
  <si>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</si>
  <si>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</si>
  <si>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</si>
  <si>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</si>
  <si>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</si>
  <si>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</si>
  <si>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</si>
  <si>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</si>
  <si>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</si>
  <si>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</si>
  <si>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</si>
  <si>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</si>
  <si>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</si>
  <si>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</si>
  <si>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</si>
  <si>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</si>
  <si>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</si>
  <si>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</si>
  <si>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</si>
  <si>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</si>
  <si>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</si>
  <si>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</si>
  <si>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</si>
  <si>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</si>
  <si>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</si>
  <si>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</si>
  <si>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</si>
  <si>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</si>
  <si>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</si>
  <si>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</si>
  <si>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</si>
  <si>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</si>
  <si>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</si>
  <si>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</si>
  <si>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</si>
  <si>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</si>
  <si>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</si>
  <si>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</si>
  <si>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</si>
  <si>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</si>
  <si>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</si>
  <si>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</si>
  <si>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</si>
  <si>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</si>
  <si>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</si>
  <si>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</si>
  <si>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</si>
  <si>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</si>
  <si>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</si>
  <si>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</si>
  <si>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</si>
  <si>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</si>
  <si>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</si>
  <si>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</si>
  <si>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</si>
  <si>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</si>
  <si>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</si>
  <si>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</si>
  <si>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</si>
  <si>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</si>
  <si>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</si>
  <si>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</si>
  <si>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</si>
  <si>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</si>
  <si>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</si>
  <si>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</si>
  <si>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</si>
  <si>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</si>
  <si>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</si>
  <si>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</si>
  <si>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</si>
  <si>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</si>
  <si>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</si>
  <si>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</si>
  <si>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</si>
  <si>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</si>
  <si>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</si>
  <si>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</si>
  <si>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</si>
  <si>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</si>
  <si>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</si>
  <si>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</si>
  <si>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</si>
  <si>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</si>
  <si>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</si>
  <si>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</si>
  <si>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</si>
  <si>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</si>
  <si>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</si>
  <si>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</si>
  <si>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</si>
  <si>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</si>
  <si>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</si>
  <si>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</si>
  <si>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</si>
  <si>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</si>
  <si>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</si>
  <si>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</si>
  <si>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</si>
  <si>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</si>
  <si>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</si>
  <si>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</si>
  <si>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</si>
  <si>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</si>
  <si>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</si>
  <si>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</si>
  <si>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</si>
  <si>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</si>
  <si>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</si>
  <si>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</si>
  <si>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</si>
  <si>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</si>
  <si>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</si>
  <si>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</si>
  <si>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</si>
  <si>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</si>
  <si>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</si>
  <si>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</si>
  <si>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</si>
  <si>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</si>
  <si>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</si>
  <si>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</si>
  <si>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</si>
  <si>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</si>
  <si>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</si>
  <si>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</si>
  <si>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</si>
  <si>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</si>
  <si>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</si>
  <si>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</si>
  <si>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</si>
  <si>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</si>
  <si>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</si>
  <si>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</si>
  <si>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</si>
  <si>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</si>
  <si>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</si>
  <si>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</si>
  <si>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</si>
  <si>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</si>
  <si>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</si>
  <si>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</si>
  <si>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</si>
  <si>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</si>
  <si>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</si>
  <si>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</si>
  <si>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</si>
  <si>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</si>
  <si>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</si>
  <si>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</si>
  <si>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</si>
  <si>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</si>
  <si>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</si>
  <si>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</si>
  <si>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</si>
  <si>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</si>
  <si>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</si>
  <si>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</si>
  <si>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</si>
  <si>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</si>
  <si>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</si>
  <si>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</si>
  <si>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</si>
  <si>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</si>
  <si>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</si>
  <si>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</si>
  <si>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</si>
  <si>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</si>
  <si>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</si>
  <si>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</si>
  <si>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</si>
  <si>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</si>
  <si>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</si>
  <si>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</si>
  <si>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</si>
  <si>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</si>
  <si>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</si>
  <si>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</si>
  <si>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</si>
  <si>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</si>
  <si>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</si>
  <si>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</si>
  <si>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</si>
  <si>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</si>
  <si>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</si>
  <si>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</si>
  <si>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</si>
  <si>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</si>
  <si>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</si>
  <si>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</si>
  <si>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</si>
  <si>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</si>
  <si>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</si>
  <si>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</si>
  <si>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</si>
  <si>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</si>
  <si>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</si>
  <si>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</si>
  <si>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</si>
  <si>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</si>
  <si>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</si>
  <si>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</si>
  <si>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</si>
  <si>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</si>
  <si>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</si>
  <si>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</si>
  <si>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</si>
  <si>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</si>
  <si>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</si>
  <si>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</si>
  <si>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</si>
  <si>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</si>
  <si>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</si>
  <si>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</si>
  <si>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</si>
  <si>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</si>
  <si>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</si>
  <si>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</si>
  <si>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</si>
  <si>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</si>
  <si>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</si>
  <si>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</si>
  <si>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</si>
  <si>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</si>
  <si>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</si>
  <si>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</si>
  <si>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</si>
  <si>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</si>
  <si>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</si>
  <si>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</si>
  <si>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</si>
  <si>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</si>
  <si>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</si>
  <si>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</si>
  <si>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</si>
  <si>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</si>
  <si>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</si>
  <si>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</si>
  <si>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</si>
  <si>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</si>
  <si>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</si>
  <si>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</si>
  <si>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</si>
  <si>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</si>
  <si>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</si>
  <si>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</si>
  <si>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</si>
  <si>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</si>
  <si>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</si>
  <si>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</si>
  <si>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</si>
  <si>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</si>
  <si>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</si>
  <si>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</si>
  <si>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</si>
  <si>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</si>
  <si>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</si>
  <si>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</si>
  <si>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</si>
  <si>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</si>
  <si>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</si>
  <si>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</si>
  <si>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</si>
  <si>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</si>
  <si>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</si>
  <si>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</si>
  <si>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</si>
  <si>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</si>
  <si>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</si>
  <si>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</si>
  <si>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</si>
  <si>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</si>
  <si>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</si>
  <si>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</si>
  <si>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</si>
  <si>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</si>
  <si>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</si>
  <si>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</si>
  <si>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</si>
  <si>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</si>
  <si>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</si>
  <si>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</si>
  <si>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</si>
  <si>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</si>
  <si>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</si>
  <si>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</si>
  <si>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</si>
  <si>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</si>
  <si>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</si>
  <si>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</si>
  <si>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</si>
  <si>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</si>
  <si>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</si>
  <si>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</si>
  <si>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</si>
  <si>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</si>
  <si>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</si>
  <si>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</si>
  <si>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</si>
  <si>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</si>
  <si>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</si>
  <si>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</si>
  <si>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</si>
  <si>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</si>
  <si>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</si>
  <si>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</si>
  <si>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</si>
  <si>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</si>
  <si>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</si>
  <si>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</si>
  <si>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</si>
  <si>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</si>
  <si>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</si>
  <si>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</si>
  <si>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</si>
  <si>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</si>
  <si>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</si>
  <si>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</si>
  <si>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</si>
  <si>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</si>
  <si>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</si>
  <si>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</si>
  <si>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</si>
  <si>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</si>
  <si>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</si>
  <si>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</si>
  <si>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</si>
  <si>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</si>
  <si>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</si>
  <si>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</si>
  <si>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</si>
  <si>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</si>
  <si>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</si>
  <si>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</si>
  <si>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</si>
  <si>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</si>
  <si>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</si>
  <si>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</si>
  <si>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</si>
  <si>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</si>
  <si>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</si>
  <si>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</si>
  <si>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</si>
  <si>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</si>
  <si>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</si>
  <si>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</si>
  <si>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</si>
  <si>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</si>
  <si>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</si>
  <si>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</si>
  <si>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</si>
  <si>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</si>
  <si>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</si>
  <si>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</si>
  <si>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</si>
  <si>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</si>
  <si>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</si>
  <si>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</si>
  <si>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</si>
  <si>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</si>
  <si>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</si>
  <si>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</si>
  <si>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</si>
  <si>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</si>
  <si>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</si>
  <si>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</si>
  <si>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</si>
  <si>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</si>
  <si>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</si>
  <si>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</si>
  <si>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</si>
  <si>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</si>
  <si>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</si>
  <si>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</si>
  <si>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</si>
  <si>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</si>
  <si>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</si>
  <si>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</si>
  <si>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</si>
  <si>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</si>
  <si>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</si>
  <si>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</si>
  <si>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</si>
  <si>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</si>
  <si>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</si>
  <si>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</si>
  <si>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</si>
  <si>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</si>
  <si>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</si>
  <si>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</si>
  <si>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</si>
  <si>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</si>
  <si>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</si>
  <si>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</si>
  <si>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</si>
  <si>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</si>
  <si>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</si>
  <si>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</si>
  <si>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</si>
  <si>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</si>
  <si>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</si>
  <si>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</si>
  <si>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</si>
  <si>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</si>
  <si>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</si>
  <si>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</si>
  <si>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</si>
  <si>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</si>
  <si>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</si>
  <si>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</si>
  <si>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</si>
  <si>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</si>
  <si>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</si>
  <si>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</si>
  <si>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</si>
  <si>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</si>
  <si>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</si>
  <si>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</si>
  <si>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</si>
  <si>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</si>
  <si>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</si>
  <si>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</si>
  <si>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</si>
  <si>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</si>
  <si>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</si>
  <si>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</si>
  <si>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</si>
  <si>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</si>
  <si>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</si>
  <si>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</si>
  <si>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</si>
  <si>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</si>
  <si>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</si>
  <si>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</si>
  <si>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</si>
  <si>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</si>
  <si>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</si>
  <si>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</si>
  <si>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</si>
  <si>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</si>
  <si>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</si>
  <si>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</si>
  <si>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</si>
  <si>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</si>
  <si>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</si>
  <si>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</si>
  <si>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</si>
  <si>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</si>
  <si>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</si>
  <si>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</si>
  <si>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</si>
  <si>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</si>
  <si>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</si>
  <si>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</si>
  <si>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</si>
  <si>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</si>
  <si>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</si>
  <si>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</si>
  <si>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</si>
  <si>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</si>
  <si>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</si>
  <si>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</si>
  <si>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</si>
  <si>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</si>
  <si>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</si>
  <si>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</si>
  <si>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</si>
  <si>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</si>
  <si>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</si>
  <si>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</si>
  <si>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</si>
  <si>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</si>
  <si>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</si>
  <si>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</si>
  <si>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</si>
  <si>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</si>
  <si>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</si>
  <si>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</si>
  <si>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</si>
  <si>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</si>
  <si>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</si>
  <si>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</si>
  <si>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</si>
  <si>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</si>
  <si>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</si>
  <si>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</si>
  <si>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</si>
  <si>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</si>
  <si>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</si>
  <si>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</si>
  <si>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</si>
  <si>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</si>
  <si>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</si>
  <si>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</si>
  <si>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</si>
  <si>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</si>
  <si>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</si>
  <si>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</si>
  <si>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</si>
  <si>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</si>
  <si>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</si>
  <si>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</si>
  <si>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</si>
  <si>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</si>
  <si>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</si>
  <si>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</si>
  <si>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</si>
  <si>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</si>
  <si>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</si>
  <si>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</si>
  <si>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</si>
  <si>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</si>
  <si>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</si>
  <si>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</si>
  <si>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</si>
  <si>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</si>
  <si>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</si>
  <si>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</si>
  <si>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</si>
  <si>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</si>
  <si>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</si>
  <si>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</si>
  <si>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</si>
  <si>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</si>
  <si>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</si>
  <si>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</si>
  <si>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</si>
  <si>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</si>
  <si>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</si>
  <si>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</si>
  <si>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</si>
  <si>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</si>
  <si>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</si>
  <si>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</si>
  <si>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</si>
  <si>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</si>
  <si>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</si>
  <si>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</si>
  <si>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</si>
  <si>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</si>
  <si>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</si>
  <si>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</si>
  <si>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</si>
  <si>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</si>
  <si>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</si>
  <si>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</si>
  <si>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</si>
  <si>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</si>
  <si>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</si>
  <si>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</si>
  <si>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</si>
  <si>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</si>
  <si>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</si>
  <si>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</si>
  <si>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</si>
  <si>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</si>
  <si>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</si>
  <si>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</si>
  <si>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</si>
  <si>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</si>
  <si>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</si>
  <si>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</si>
  <si>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</si>
  <si>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</si>
  <si>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</si>
  <si>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</si>
  <si>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</si>
  <si>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</si>
  <si>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</si>
  <si>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</si>
  <si>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</si>
  <si>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</si>
  <si>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</si>
  <si>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</si>
  <si>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</si>
  <si>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</si>
  <si>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</si>
  <si>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</si>
  <si>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</si>
  <si>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</si>
  <si>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</si>
  <si>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</si>
  <si>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</si>
  <si>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</si>
  <si>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</si>
  <si>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</si>
  <si>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</si>
  <si>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</si>
  <si>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</si>
  <si>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</si>
  <si>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</si>
  <si>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</si>
  <si>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</si>
  <si>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</si>
  <si>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</si>
  <si>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</si>
  <si>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</si>
  <si>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</si>
  <si>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</si>
  <si>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</si>
  <si>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</si>
  <si>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</si>
  <si>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</si>
  <si>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</si>
  <si>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</si>
  <si>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</si>
  <si>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</si>
  <si>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</si>
  <si>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</si>
  <si>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</si>
  <si>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</si>
  <si>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</si>
  <si>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</si>
  <si>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</si>
  <si>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</si>
  <si>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</si>
  <si>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</si>
  <si>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</si>
  <si>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</si>
  <si>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</si>
  <si>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</si>
  <si>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</si>
  <si>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</si>
  <si>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</si>
  <si>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</si>
  <si>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</si>
  <si>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</si>
  <si>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</si>
  <si>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</si>
  <si>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</si>
  <si>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</si>
  <si>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</si>
  <si>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</si>
  <si>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</si>
  <si>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</si>
  <si>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</si>
  <si>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</si>
  <si>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</si>
  <si>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</si>
  <si>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</si>
  <si>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</si>
  <si>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</si>
  <si>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</si>
  <si>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</si>
  <si>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</si>
  <si>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</si>
  <si>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</si>
  <si>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</si>
  <si>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</si>
  <si>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</si>
  <si>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</si>
  <si>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</si>
  <si>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</si>
  <si>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</si>
  <si>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</si>
  <si>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</si>
  <si>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</si>
  <si>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</si>
  <si>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</si>
  <si>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</si>
  <si>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</si>
  <si>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</si>
  <si>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</si>
  <si>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</si>
  <si>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</si>
  <si>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</si>
  <si>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</si>
  <si>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</si>
  <si>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</si>
  <si>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</si>
  <si>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</si>
  <si>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</si>
  <si>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</si>
  <si>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</si>
  <si>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</si>
  <si>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</si>
  <si>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</si>
  <si>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</si>
  <si>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</si>
  <si>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</si>
  <si>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</si>
  <si>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</si>
  <si>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</si>
  <si>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</si>
  <si>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</si>
  <si>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</si>
  <si>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</si>
  <si>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</si>
  <si>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</si>
  <si>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</si>
  <si>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</si>
  <si>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</si>
  <si>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</si>
  <si>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</si>
  <si>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</si>
  <si>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</si>
  <si>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</si>
  <si>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</si>
  <si>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</si>
  <si>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</si>
  <si>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</si>
  <si>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</si>
  <si>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</si>
  <si>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</si>
  <si>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</si>
  <si>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</si>
  <si>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</si>
  <si>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</si>
  <si>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</si>
  <si>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</si>
  <si>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</si>
  <si>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</si>
  <si>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</si>
  <si>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</si>
  <si>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</si>
  <si>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</si>
  <si>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</si>
  <si>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</si>
  <si>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</si>
  <si>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</si>
  <si>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</si>
  <si>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</si>
  <si>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</si>
  <si>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</si>
  <si>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</si>
  <si>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</si>
  <si>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</si>
  <si>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</si>
  <si>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</si>
  <si>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</si>
  <si>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</si>
  <si>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</si>
  <si>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</si>
  <si>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</si>
  <si>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</si>
  <si>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</si>
  <si>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</si>
  <si>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</si>
  <si>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</si>
  <si>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</si>
  <si>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</si>
  <si>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</si>
  <si>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</si>
  <si>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</si>
  <si>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</si>
  <si>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</si>
  <si>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</si>
  <si>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</si>
  <si>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</si>
  <si>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</si>
  <si>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</si>
  <si>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</si>
  <si>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</si>
  <si>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</si>
  <si>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</si>
  <si>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</si>
  <si>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</si>
  <si>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</si>
  <si>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</si>
  <si>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</si>
  <si>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</si>
  <si>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</si>
  <si>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</si>
  <si>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</si>
  <si>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</si>
  <si>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</si>
  <si>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</si>
  <si>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</si>
  <si>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</si>
  <si>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</si>
  <si>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</si>
  <si>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</si>
  <si>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</si>
  <si>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</si>
  <si>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</si>
  <si>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</si>
  <si>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</si>
  <si>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</si>
  <si>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</si>
  <si>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</si>
  <si>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</si>
  <si>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</si>
  <si>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</si>
  <si>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</si>
  <si>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</si>
  <si>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</si>
  <si>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</si>
  <si>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</si>
  <si>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</si>
  <si>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</si>
  <si>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</si>
  <si>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</si>
  <si>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</si>
  <si>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</si>
  <si>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</si>
  <si>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</si>
  <si>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</si>
  <si>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</si>
  <si>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</si>
  <si>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</si>
  <si>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</si>
  <si>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</si>
  <si>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</si>
  <si>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</si>
  <si>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</si>
  <si>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</si>
  <si>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</si>
  <si>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</si>
  <si>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</si>
  <si>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</si>
  <si>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</si>
  <si>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</si>
  <si>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</si>
  <si>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</si>
  <si>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</si>
  <si>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</si>
  <si>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</si>
  <si>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</si>
  <si>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</si>
  <si>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</si>
  <si>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</si>
  <si>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</si>
  <si>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</si>
  <si>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</si>
  <si>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</si>
  <si>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</si>
  <si>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</si>
  <si>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</si>
  <si>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</si>
  <si>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</si>
  <si>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</si>
  <si>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</si>
  <si>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</si>
  <si>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</si>
  <si>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</si>
  <si>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</si>
  <si>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</si>
  <si>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</si>
  <si>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</si>
  <si>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</si>
  <si>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</si>
  <si>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</si>
  <si>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</si>
  <si>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</si>
  <si>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</si>
  <si>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</si>
  <si>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</si>
  <si>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</si>
  <si>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</si>
  <si>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</si>
  <si>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</si>
  <si>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</si>
  <si>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</si>
  <si>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</si>
  <si>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</si>
  <si>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</si>
  <si>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</si>
  <si>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</si>
  <si>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</si>
  <si>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</si>
  <si>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</si>
  <si>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</si>
  <si>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</si>
  <si>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</si>
  <si>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</si>
  <si>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</si>
  <si>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</si>
  <si>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</si>
  <si>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</si>
  <si>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</si>
  <si>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</si>
  <si>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</si>
  <si>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</si>
  <si>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</si>
  <si>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</si>
  <si>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</si>
  <si>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</si>
  <si>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</si>
  <si>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</si>
  <si>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</si>
  <si>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</si>
  <si>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</si>
  <si>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</si>
  <si>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</si>
  <si>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</si>
  <si>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</si>
  <si>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</si>
  <si>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</si>
  <si>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</si>
  <si>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</si>
  <si>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</si>
  <si>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</si>
  <si>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</si>
  <si>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</si>
  <si>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</si>
  <si>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</si>
  <si>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</si>
  <si>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</si>
  <si>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</si>
  <si>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</si>
  <si>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</si>
  <si>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</si>
  <si>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</si>
  <si>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</si>
  <si>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</si>
  <si>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</si>
  <si>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</si>
  <si>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</si>
  <si>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</si>
  <si>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</si>
  <si>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</si>
  <si>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</si>
  <si>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</si>
  <si>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</si>
  <si>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</si>
  <si>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</si>
  <si>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</si>
  <si>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</si>
  <si>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</si>
  <si>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</si>
  <si>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</si>
  <si>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</si>
  <si>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</si>
  <si>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</si>
  <si>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</si>
  <si>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</si>
  <si>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</si>
  <si>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</si>
  <si>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</si>
  <si>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</si>
  <si>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</si>
  <si>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</si>
  <si>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</si>
  <si>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</si>
  <si>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</si>
  <si>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</si>
  <si>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</si>
  <si>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</si>
  <si>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</si>
  <si>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</si>
  <si>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</si>
  <si>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</si>
  <si>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</si>
  <si>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</si>
  <si>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</si>
  <si>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</si>
  <si>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</si>
  <si>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</si>
  <si>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</si>
  <si>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</si>
  <si>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</si>
  <si>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</si>
  <si>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</si>
  <si>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</si>
  <si>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</si>
  <si>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</si>
  <si>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</si>
  <si>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</si>
  <si>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</si>
  <si>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</si>
  <si>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</si>
  <si>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</si>
  <si>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</si>
  <si>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</si>
  <si>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</si>
  <si>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</si>
  <si>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</si>
  <si>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</si>
  <si>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</si>
  <si>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</si>
  <si>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</si>
  <si>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</si>
  <si>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</si>
  <si>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</si>
  <si>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</si>
  <si>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</si>
  <si>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</si>
  <si>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</si>
  <si>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</si>
  <si>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</si>
  <si>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</si>
  <si>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</si>
  <si>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</si>
  <si>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</si>
  <si>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</si>
  <si>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</si>
  <si>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</si>
  <si>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</si>
  <si>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</si>
  <si>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</si>
  <si>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</si>
  <si>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</si>
  <si>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</si>
  <si>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</si>
  <si>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</si>
  <si>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</si>
  <si>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</si>
  <si>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</si>
  <si>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</si>
  <si>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</si>
  <si>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</si>
  <si>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</si>
  <si>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</si>
  <si>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</si>
  <si>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</si>
  <si>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</si>
  <si>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</si>
  <si>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</si>
  <si>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</si>
  <si>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</si>
  <si>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</si>
  <si>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</si>
  <si>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</si>
  <si>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</si>
  <si>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</si>
  <si>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</si>
  <si>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</si>
  <si>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</si>
  <si>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</si>
  <si>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</si>
  <si>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</si>
  <si>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</si>
  <si>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</si>
  <si>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</si>
  <si>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</si>
  <si>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</si>
  <si>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</si>
  <si>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</si>
  <si>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</si>
  <si>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</si>
  <si>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</si>
  <si>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</si>
  <si>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</si>
  <si>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</si>
  <si>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</si>
  <si>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</si>
  <si>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</si>
  <si>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</si>
  <si>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</si>
  <si>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</si>
  <si>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</si>
  <si>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</si>
  <si>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</si>
  <si>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</si>
  <si>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</si>
  <si>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</si>
  <si>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</si>
  <si>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</si>
  <si>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</si>
  <si>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</si>
  <si>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</si>
  <si>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</si>
  <si>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</si>
  <si>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</si>
  <si>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</si>
  <si>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</si>
  <si>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</si>
  <si>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</si>
  <si>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</si>
  <si>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</si>
  <si>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</si>
  <si>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</si>
  <si>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</si>
  <si>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</si>
  <si>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</si>
  <si>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</si>
  <si>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</si>
  <si>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</si>
  <si>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</si>
  <si>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</si>
  <si>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</si>
  <si>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</si>
  <si>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</si>
  <si>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</si>
  <si>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</si>
  <si>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</si>
  <si>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</si>
  <si>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</si>
  <si>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</si>
  <si>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</si>
  <si>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</si>
  <si>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</si>
  <si>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</si>
  <si>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</si>
  <si>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</si>
  <si>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</si>
  <si>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</si>
  <si>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</si>
  <si>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</si>
  <si>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</si>
  <si>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</si>
  <si>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</si>
  <si>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</si>
  <si>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</si>
  <si>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</si>
  <si>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</si>
  <si>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</si>
  <si>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</si>
  <si>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</si>
  <si>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</si>
  <si>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</si>
  <si>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</si>
  <si>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</si>
  <si>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</si>
  <si>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</si>
  <si>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</si>
  <si>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</si>
  <si>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</si>
  <si>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</si>
  <si>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</si>
  <si>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</si>
  <si>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</si>
  <si>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</si>
  <si>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</si>
  <si>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</si>
  <si>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</si>
  <si>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</si>
  <si>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</si>
  <si>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</si>
  <si>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</si>
  <si>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</si>
  <si>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</si>
  <si>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</si>
  <si>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</si>
  <si>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</si>
  <si>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</si>
  <si>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</si>
  <si>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</si>
  <si>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</si>
  <si>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</si>
  <si>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</si>
  <si>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</si>
  <si>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</si>
  <si>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</si>
  <si>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</si>
  <si>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</si>
  <si>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</si>
  <si>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</si>
  <si>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</si>
  <si>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</si>
  <si>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</si>
  <si>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</si>
  <si>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</si>
  <si>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</si>
  <si>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</si>
  <si>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</si>
  <si>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</si>
  <si>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</si>
  <si>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</si>
  <si>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</si>
  <si>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</si>
  <si>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</si>
  <si>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</si>
  <si>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</si>
  <si>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</si>
  <si>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</si>
  <si>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</si>
  <si>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</si>
  <si>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</si>
  <si>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</si>
  <si>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</si>
  <si>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</si>
  <si>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</si>
  <si>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</si>
  <si>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</si>
  <si>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</si>
  <si>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</si>
  <si>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</si>
  <si>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</si>
  <si>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</si>
  <si>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</si>
  <si>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</si>
  <si>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</si>
  <si>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</si>
  <si>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</si>
  <si>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</si>
  <si>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</si>
  <si>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</si>
  <si>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</si>
  <si>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</si>
  <si>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</si>
  <si>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</si>
  <si>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</si>
  <si>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</si>
  <si>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</si>
  <si>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</si>
  <si>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</si>
  <si>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</si>
  <si>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</si>
  <si>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</si>
  <si>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</si>
  <si>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</si>
  <si>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</si>
  <si>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</si>
  <si>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</si>
  <si>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</si>
  <si>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</si>
  <si>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</si>
  <si>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</si>
  <si>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</si>
  <si>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</si>
  <si>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</si>
  <si>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</si>
  <si>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</si>
  <si>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</si>
  <si>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</si>
  <si>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</si>
  <si>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</si>
  <si>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</si>
  <si>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</si>
  <si>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</si>
  <si>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</si>
  <si>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</si>
  <si>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</si>
  <si>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</si>
  <si>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</si>
  <si>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</si>
  <si>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</si>
  <si>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</si>
  <si>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</si>
  <si>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</si>
  <si>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</si>
  <si>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</si>
  <si>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</si>
  <si>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</si>
  <si>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</si>
  <si>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</si>
  <si>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</si>
  <si>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</si>
  <si>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</si>
  <si>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</si>
  <si>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</si>
  <si>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</si>
  <si>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</si>
  <si>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</si>
  <si>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</si>
  <si>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</si>
  <si>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</si>
  <si>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</si>
  <si>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</si>
  <si>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</si>
  <si>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</si>
  <si>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</si>
  <si>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</si>
  <si>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</si>
  <si>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</si>
  <si>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</si>
  <si>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</si>
  <si>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</si>
  <si>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</si>
  <si>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</si>
  <si>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</si>
  <si>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</si>
  <si>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</si>
  <si>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</si>
  <si>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</si>
  <si>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</si>
  <si>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</si>
  <si>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</si>
  <si>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</si>
  <si>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</si>
  <si>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</si>
  <si>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</si>
  <si>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</si>
  <si>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</si>
  <si>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</si>
  <si>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</si>
  <si>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</si>
  <si>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</si>
  <si>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</si>
  <si>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</si>
  <si>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</si>
  <si>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</si>
  <si>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</si>
  <si>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</si>
  <si>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</si>
  <si>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</si>
  <si>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</si>
  <si>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</si>
  <si>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</si>
  <si>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</si>
  <si>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</si>
  <si>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</si>
  <si>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</si>
  <si>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</si>
  <si>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</si>
  <si>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</si>
  <si>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</si>
  <si>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</si>
  <si>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</si>
  <si>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</si>
  <si>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</si>
  <si>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</si>
  <si>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</si>
  <si>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</si>
  <si>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</si>
  <si>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</si>
  <si>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</si>
  <si>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</si>
  <si>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</si>
  <si>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</si>
  <si>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</si>
  <si>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</si>
  <si>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</si>
  <si>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</si>
  <si>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</si>
  <si>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</si>
  <si>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</si>
  <si>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</si>
  <si>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</si>
  <si>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</si>
  <si>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</si>
  <si>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</si>
  <si>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</si>
  <si>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</si>
  <si>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</si>
  <si>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</si>
  <si>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</si>
  <si>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</si>
  <si>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</si>
  <si>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</si>
  <si>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</si>
  <si>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</si>
  <si>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</si>
  <si>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</si>
  <si>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</si>
  <si>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</si>
  <si>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</si>
  <si>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</si>
  <si>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</si>
  <si>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</si>
  <si>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</si>
  <si>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</si>
  <si>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</si>
  <si>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</si>
  <si>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</si>
  <si>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</si>
  <si>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</si>
  <si>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</si>
  <si>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</si>
  <si>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</si>
  <si>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</si>
  <si>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</si>
  <si>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</si>
  <si>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</si>
  <si>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</si>
  <si>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</si>
  <si>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</si>
  <si>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</si>
  <si>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</si>
  <si>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</si>
  <si>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</si>
  <si>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</si>
  <si>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</si>
  <si>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</si>
  <si>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</si>
  <si>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</si>
  <si>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</si>
  <si>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</si>
  <si>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</si>
  <si>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</si>
  <si>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</si>
  <si>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</si>
  <si>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</si>
  <si>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</si>
  <si>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</si>
  <si>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</si>
  <si>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</si>
  <si>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</si>
  <si>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</si>
  <si>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</si>
  <si>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</si>
  <si>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</si>
  <si>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</si>
  <si>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</si>
  <si>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</si>
  <si>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</si>
  <si>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</si>
  <si>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</si>
  <si>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</si>
  <si>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</si>
  <si>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</si>
  <si>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</si>
  <si>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</si>
  <si>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</si>
  <si>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</si>
  <si>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</si>
  <si>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</si>
  <si>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</si>
  <si>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</si>
  <si>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</si>
  <si>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</si>
  <si>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</si>
  <si>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</si>
  <si>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</si>
  <si>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</si>
  <si>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</si>
  <si>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</si>
  <si>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</si>
  <si>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</si>
  <si>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</si>
  <si>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</si>
  <si>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</si>
  <si>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</si>
  <si>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</si>
  <si>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</si>
  <si>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</si>
  <si>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</si>
  <si>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</si>
  <si>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</si>
  <si>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</si>
  <si>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</si>
  <si>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</si>
  <si>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</si>
  <si>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</si>
  <si>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</si>
  <si>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</si>
  <si>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</si>
  <si>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</si>
  <si>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</si>
  <si>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</si>
  <si>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</si>
  <si>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</si>
  <si>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</si>
  <si>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</si>
  <si>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</si>
  <si>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</si>
  <si>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</si>
  <si>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</si>
  <si>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</si>
  <si>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</si>
  <si>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</si>
  <si>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</si>
  <si>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</si>
  <si>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</si>
  <si>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</si>
  <si>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</si>
  <si>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</si>
  <si>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</si>
  <si>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</si>
  <si>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</si>
  <si>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</si>
  <si>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</si>
  <si>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</si>
  <si>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</si>
  <si>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</si>
  <si>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</si>
  <si>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</si>
  <si>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</si>
  <si>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</si>
  <si>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</si>
  <si>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</si>
  <si>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</si>
  <si>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</si>
  <si>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</si>
  <si>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</si>
  <si>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</si>
  <si>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</si>
  <si>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</si>
  <si>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</si>
  <si>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</si>
  <si>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</si>
  <si>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</si>
  <si>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</si>
  <si>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</si>
  <si>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</si>
  <si>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</si>
  <si>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</si>
  <si>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</si>
  <si>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</si>
  <si>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</si>
  <si>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</si>
  <si>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</si>
  <si>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</si>
  <si>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</si>
  <si>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</si>
  <si>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</si>
  <si>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</si>
  <si>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</si>
  <si>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</si>
  <si>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</si>
  <si>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</si>
  <si>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</si>
  <si>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</si>
  <si>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</si>
  <si>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</si>
  <si>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</si>
  <si>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</si>
  <si>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</si>
  <si>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</si>
  <si>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</si>
  <si>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</si>
  <si>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</si>
  <si>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</si>
  <si>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</si>
  <si>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</si>
  <si>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</si>
  <si>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</si>
  <si>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</si>
  <si>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</si>
  <si>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</si>
  <si>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</si>
  <si>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</si>
  <si>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</si>
  <si>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</si>
  <si>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</si>
  <si>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</si>
  <si>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</si>
  <si>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</si>
  <si>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</si>
  <si>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</si>
  <si>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</si>
  <si>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</si>
  <si>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</si>
  <si>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</si>
  <si>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</si>
  <si>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</si>
  <si>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</si>
  <si>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</si>
  <si>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</si>
  <si>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</si>
  <si>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</si>
  <si>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</si>
  <si>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</si>
  <si>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</si>
  <si>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</si>
  <si>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</si>
  <si>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</si>
  <si>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</si>
  <si>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</si>
  <si>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</si>
  <si>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</si>
  <si>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</si>
  <si>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</si>
  <si>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</si>
  <si>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</si>
  <si>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</si>
  <si>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</si>
  <si>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</si>
  <si>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</si>
  <si>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</si>
  <si>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</si>
  <si>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</si>
  <si>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</si>
  <si>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</si>
  <si>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</si>
  <si>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</si>
  <si>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</si>
  <si>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</si>
  <si>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</si>
  <si>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</si>
  <si>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</si>
  <si>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</si>
  <si>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</si>
  <si>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</si>
  <si>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</si>
  <si>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</si>
  <si>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</si>
  <si>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</si>
  <si>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</si>
  <si>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</si>
  <si>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</si>
  <si>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</si>
  <si>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</si>
  <si>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</si>
  <si>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</si>
  <si>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</si>
  <si>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</si>
  <si>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</si>
  <si>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</si>
  <si>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</si>
  <si>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</si>
  <si>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</si>
  <si>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</si>
  <si>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</si>
  <si>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</si>
  <si>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</si>
  <si>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</si>
  <si>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</si>
  <si>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</si>
  <si>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</si>
  <si>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</si>
  <si>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</si>
  <si>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</si>
  <si>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</si>
  <si>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</si>
  <si>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</si>
  <si>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</si>
  <si>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</si>
  <si>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</si>
  <si>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</si>
  <si>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</si>
  <si>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</si>
  <si>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</si>
  <si>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</si>
  <si>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</si>
  <si>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</si>
  <si>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</si>
  <si>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</si>
  <si>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</si>
  <si>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</si>
  <si>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</si>
  <si>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</si>
  <si>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</si>
  <si>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</si>
  <si>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</si>
  <si>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</si>
  <si>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</si>
  <si>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</si>
  <si>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</si>
  <si>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</si>
  <si>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</si>
  <si>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</si>
  <si>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</si>
  <si>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</si>
  <si>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</si>
  <si>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</si>
  <si>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</si>
  <si>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</si>
  <si>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</si>
  <si>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</si>
  <si>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</si>
  <si>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</si>
  <si>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</si>
  <si>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</si>
  <si>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</si>
  <si>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</si>
  <si>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</si>
  <si>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</si>
  <si>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</si>
  <si>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</si>
  <si>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</si>
  <si>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</si>
  <si>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</si>
  <si>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</si>
  <si>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</si>
  <si>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</si>
  <si>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</si>
  <si>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</si>
  <si>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</si>
  <si>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</si>
  <si>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</si>
  <si>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</si>
  <si>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</si>
  <si>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</si>
  <si>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</si>
  <si>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</si>
  <si>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</si>
  <si>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</si>
  <si>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</si>
  <si>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</si>
  <si>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</si>
  <si>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</si>
  <si>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</si>
  <si>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</si>
  <si>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</si>
  <si>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</si>
  <si>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</si>
  <si>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</si>
  <si>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</si>
  <si>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</si>
  <si>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</si>
  <si>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</si>
  <si>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</si>
  <si>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</si>
  <si>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</si>
  <si>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</si>
  <si>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</si>
  <si>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</si>
  <si>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</si>
  <si>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</si>
  <si>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</si>
  <si>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</si>
  <si>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</si>
  <si>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</si>
  <si>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</si>
  <si>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</si>
  <si>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</si>
  <si>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</si>
  <si>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</si>
  <si>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</si>
  <si>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</si>
  <si>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</si>
  <si>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</si>
  <si>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</si>
  <si>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</si>
  <si>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</si>
  <si>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</si>
  <si>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</si>
  <si>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</si>
  <si>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</si>
  <si>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</si>
  <si>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</si>
  <si>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</si>
  <si>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</si>
  <si>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</si>
  <si>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</si>
  <si>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</si>
  <si>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</si>
  <si>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</si>
  <si>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</si>
  <si>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</si>
  <si>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</si>
  <si>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</si>
  <si>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</si>
  <si>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</si>
  <si>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</si>
  <si>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</si>
  <si>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</si>
  <si>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</si>
  <si>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</si>
  <si>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</si>
  <si>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</si>
  <si>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</si>
  <si>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</si>
  <si>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</si>
  <si>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</si>
  <si>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</si>
  <si>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</si>
  <si>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</si>
  <si>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</si>
  <si>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</si>
  <si>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</si>
  <si>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</si>
  <si>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</si>
  <si>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</si>
  <si>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</si>
  <si>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</si>
  <si>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</si>
  <si>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</si>
  <si>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</si>
  <si>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</si>
  <si>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</si>
  <si>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</si>
  <si>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</si>
  <si>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</si>
  <si>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</si>
  <si>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</si>
  <si>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</si>
  <si>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</si>
  <si>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</si>
  <si>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</si>
  <si>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</si>
  <si>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</si>
  <si>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</si>
  <si>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</si>
  <si>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</si>
  <si>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</si>
  <si>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</si>
  <si>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</si>
  <si>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</si>
  <si>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</si>
  <si>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</si>
  <si>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</si>
  <si>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</si>
  <si>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</si>
  <si>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</si>
  <si>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</si>
  <si>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</si>
  <si>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</si>
  <si>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</si>
  <si>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</si>
  <si>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</si>
  <si>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</si>
  <si>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</si>
  <si>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</si>
  <si>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</si>
  <si>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</si>
  <si>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</si>
  <si>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</si>
  <si>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</si>
  <si>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</si>
  <si>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</si>
  <si>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</si>
  <si>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</si>
  <si>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</si>
  <si>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</si>
  <si>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</si>
  <si>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</si>
  <si>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</si>
  <si>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</si>
  <si>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</si>
  <si>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</si>
  <si>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</si>
  <si>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</si>
  <si>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</si>
  <si>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</si>
  <si>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</si>
  <si>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</si>
  <si>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</si>
  <si>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</si>
  <si>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</si>
  <si>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</si>
  <si>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</si>
  <si>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</si>
  <si>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</si>
  <si>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</si>
  <si>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</si>
  <si>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</si>
  <si>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</si>
  <si>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</si>
  <si>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</si>
  <si>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</si>
  <si>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</si>
  <si>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</si>
  <si>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</si>
  <si>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</si>
  <si>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</si>
  <si>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</si>
  <si>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</si>
  <si>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</si>
  <si>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</si>
  <si>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</si>
  <si>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</si>
  <si>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</si>
  <si>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</si>
  <si>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</si>
  <si>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</si>
  <si>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</si>
  <si>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</si>
  <si>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</si>
  <si>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</si>
  <si>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</si>
  <si>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</si>
  <si>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</si>
  <si>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</si>
  <si>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</si>
  <si>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</si>
  <si>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</si>
  <si>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</si>
  <si>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</si>
  <si>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</si>
  <si>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</si>
  <si>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</si>
  <si>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</si>
  <si>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</si>
  <si>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</si>
  <si>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</si>
  <si>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</si>
  <si>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</si>
  <si>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</si>
  <si>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</si>
  <si>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</si>
  <si>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</si>
  <si>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</si>
  <si>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</si>
  <si>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</si>
  <si>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</si>
  <si>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</si>
  <si>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</si>
  <si>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</si>
  <si>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</si>
  <si>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</si>
  <si>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</si>
  <si>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</si>
  <si>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</si>
  <si>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</si>
  <si>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</si>
  <si>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</si>
  <si>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</si>
  <si>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</si>
  <si>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</si>
  <si>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</si>
  <si>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</si>
  <si>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</si>
  <si>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</si>
  <si>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</si>
  <si>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</si>
  <si>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</si>
  <si>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</si>
  <si>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</si>
  <si>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</si>
  <si>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</si>
  <si>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</si>
  <si>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</si>
  <si>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</si>
  <si>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</si>
  <si>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</si>
  <si>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</si>
  <si>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</si>
  <si>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</si>
  <si>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</si>
  <si>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</si>
  <si>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</si>
  <si>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</si>
  <si>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</si>
  <si>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</si>
  <si>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</si>
  <si>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</si>
  <si>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</si>
  <si>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</si>
  <si>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</si>
  <si>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</si>
  <si>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</si>
  <si>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</si>
  <si>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</si>
  <si>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</si>
  <si>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</si>
  <si>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</si>
  <si>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</si>
  <si>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</si>
  <si>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</si>
  <si>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</si>
  <si>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</si>
  <si>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</si>
  <si>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</si>
  <si>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</si>
  <si>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</si>
  <si>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</si>
  <si>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</si>
  <si>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</si>
  <si>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</si>
  <si>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</si>
  <si>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</si>
  <si>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</si>
  <si>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</si>
  <si>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</si>
  <si>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</si>
  <si>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</si>
  <si>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</si>
  <si>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</si>
  <si>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</si>
  <si>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</si>
  <si>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</si>
  <si>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</si>
  <si>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</si>
  <si>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</si>
  <si>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</si>
  <si>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</si>
  <si>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</si>
  <si>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</si>
  <si>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</si>
  <si>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</si>
  <si>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</si>
  <si>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</si>
  <si>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</si>
  <si>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</si>
  <si>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</si>
  <si>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</si>
  <si>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</si>
  <si>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</si>
  <si>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</si>
  <si>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</si>
  <si>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</si>
  <si>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</si>
  <si>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</si>
  <si>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</si>
  <si>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</si>
  <si>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</si>
  <si>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</si>
  <si>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</si>
  <si>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</si>
  <si>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</si>
  <si>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</si>
  <si>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</si>
  <si>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</si>
  <si>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</si>
  <si>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</si>
  <si>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</si>
  <si>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</si>
  <si>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</si>
  <si>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</si>
  <si>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</si>
  <si>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</si>
  <si>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</si>
  <si>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</si>
  <si>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</si>
  <si>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</si>
  <si>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</si>
  <si>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</si>
  <si>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</si>
  <si>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</si>
  <si>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</si>
  <si>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</si>
  <si>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</si>
  <si>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</si>
  <si>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</si>
  <si>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</si>
  <si>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</si>
  <si>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</si>
  <si>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</si>
  <si>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</si>
  <si>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</si>
  <si>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</si>
  <si>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</si>
  <si>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</si>
  <si>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</si>
  <si>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</si>
  <si>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</si>
  <si>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</si>
  <si>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</si>
  <si>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</si>
  <si>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</si>
  <si>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</si>
  <si>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</si>
  <si>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</si>
  <si>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</si>
  <si>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</si>
  <si>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</si>
  <si>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</si>
  <si>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</si>
  <si>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</si>
  <si>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</si>
  <si>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</si>
  <si>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</si>
  <si>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</si>
  <si>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</si>
  <si>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</si>
  <si>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</si>
  <si>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</si>
  <si>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</si>
  <si>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</si>
  <si>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</si>
  <si>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</si>
  <si>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</si>
  <si>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</si>
  <si>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</si>
  <si>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</si>
  <si>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</si>
  <si>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</si>
  <si>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</si>
  <si>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</si>
  <si>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</si>
  <si>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</si>
  <si>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</si>
  <si>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</si>
  <si>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</si>
  <si>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</si>
  <si>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</si>
  <si>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</si>
  <si>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</si>
  <si>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</si>
  <si>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</si>
  <si>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</si>
  <si>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</si>
  <si>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</si>
  <si>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</si>
  <si>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</si>
  <si>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</si>
  <si>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</si>
  <si>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</si>
  <si>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</si>
  <si>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</si>
  <si>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</si>
  <si>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</si>
  <si>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</si>
  <si>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</si>
  <si>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</si>
  <si>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</si>
  <si>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</si>
  <si>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</si>
  <si>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</si>
  <si>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</si>
  <si>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</si>
  <si>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</si>
  <si>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</si>
  <si>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</si>
  <si>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</si>
  <si>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</si>
  <si>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</si>
  <si>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</si>
  <si>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</si>
  <si>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</si>
  <si>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</si>
  <si>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</si>
  <si>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</si>
  <si>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</si>
  <si>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</si>
  <si>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</si>
  <si>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</si>
  <si>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</si>
  <si>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</si>
  <si>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</si>
  <si>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</si>
  <si>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</si>
  <si>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</si>
  <si>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</si>
  <si>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</si>
  <si>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</si>
  <si>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</si>
  <si>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</si>
  <si>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</si>
  <si>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</si>
  <si>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</si>
  <si>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</si>
  <si>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</si>
  <si>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</si>
  <si>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</si>
  <si>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</si>
  <si>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</si>
  <si>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</si>
  <si>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</si>
  <si>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</si>
  <si>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</si>
  <si>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</si>
  <si>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</si>
  <si>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</si>
  <si>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Rencol Components Ltd</t>
  </si>
  <si>
    <t>Applies to all products distributed and sold by Rencol worldwide, and by our Chinese affiliate, Shanghai Qi Fu</t>
  </si>
  <si>
    <t>Companies House London UK</t>
  </si>
  <si>
    <t>07043676</t>
  </si>
  <si>
    <t>Unit 2, Avonbridge Estate, Atlantic Rd, Avonmouth, BRISTOL BS11 9QD  (UK)</t>
  </si>
  <si>
    <t>John Dickinson</t>
  </si>
  <si>
    <t>johnd@rencol.com</t>
  </si>
  <si>
    <t>+44 (0)1179 160090</t>
  </si>
  <si>
    <t>Mark Walker</t>
  </si>
  <si>
    <t>Operations Director</t>
  </si>
  <si>
    <t>markw@rencol.com</t>
  </si>
  <si>
    <t>We do not sell any products which Conflict minerals are added to. We have no plans to do so, but if we ever did we would require a responsible sourcing mechanism to be in place.</t>
  </si>
  <si>
    <t>In some aluminium and zinc alloys traces of tin are present due to contamination of the ore. Typically the presence is less than 0.001% by weight.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</si>
</sst>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8" fillId="33" borderId="61" xfId="487" applyNumberFormat="1" applyFill="1" applyBorder="1" applyProtection="1">
      <protection locked="0"/>
    </xf>
    <xf numFmtId="49" fontId="8" fillId="33" borderId="10" xfId="487" applyNumberFormat="1" applyFill="1" applyBorder="1" applyProtection="1">
      <protection locked="0"/>
    </xf>
    <xf numFmtId="49" fontId="8" fillId="33" borderId="37" xfId="487" applyNumberFormat="1" applyFill="1" applyBorder="1" applyProtection="1">
      <protection locked="0"/>
    </xf>
    <xf numFmtId="49" fontId="15" fillId="33" borderId="61" xfId="0" quotePrefix="1" applyNumberFormat="1"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3">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ohnds@renco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markw@rencol.com" TargetMode="External"/><Relationship Id="rId4" Type="http://schemas.openxmlformats.org/officeDocument/2006/relationships/hyperlink" Target="mailto:johnd@renco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5.75">
      <c r="A4" s="348"/>
      <c r="B4" s="41" t="s">
        <v>872</v>
      </c>
      <c r="C4" s="7"/>
      <c r="D4" s="210"/>
      <c r="E4" s="3"/>
      <c r="F4" s="7"/>
      <c r="G4" s="34"/>
    </row>
    <row r="5" spans="1:7">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33.75">
      <c r="A13" s="348"/>
      <c r="B13" s="2">
        <v>1</v>
      </c>
      <c r="C13" s="37" t="s">
        <v>1111</v>
      </c>
      <c r="D13" s="39" t="s">
        <v>899</v>
      </c>
      <c r="E13" s="196" t="s">
        <v>876</v>
      </c>
      <c r="F13" s="196"/>
      <c r="G13" s="34"/>
    </row>
    <row r="14" spans="1:7" ht="33.75">
      <c r="A14" s="348"/>
      <c r="B14" s="2">
        <v>2</v>
      </c>
      <c r="C14" s="37" t="s">
        <v>1111</v>
      </c>
      <c r="D14" s="39" t="s">
        <v>1048</v>
      </c>
      <c r="E14" s="196" t="s">
        <v>540</v>
      </c>
      <c r="F14" s="196" t="s">
        <v>541</v>
      </c>
      <c r="G14" s="34"/>
    </row>
    <row r="15" spans="1:7" ht="89.1"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099999999999994"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1"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350000000000001" customHeight="1">
      <c r="A28" s="348"/>
      <c r="B28" s="364"/>
      <c r="C28" s="355"/>
      <c r="D28" s="361"/>
      <c r="E28" s="358"/>
      <c r="F28" s="198" t="s">
        <v>62</v>
      </c>
      <c r="G28" s="34"/>
    </row>
    <row r="29" spans="1:7" ht="74.45" customHeight="1">
      <c r="A29" s="348"/>
      <c r="B29" s="364"/>
      <c r="C29" s="355"/>
      <c r="D29" s="361"/>
      <c r="E29" s="358"/>
      <c r="F29" s="198" t="s">
        <v>63</v>
      </c>
      <c r="G29" s="34"/>
    </row>
    <row r="30" spans="1:7" ht="62.4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45" customHeight="1">
      <c r="A33" s="348"/>
      <c r="B33" s="364"/>
      <c r="C33" s="355"/>
      <c r="D33" s="361"/>
      <c r="E33" s="358"/>
      <c r="F33" s="198" t="s">
        <v>67</v>
      </c>
      <c r="G33" s="34"/>
    </row>
    <row r="34" spans="1:7" ht="89.1" customHeight="1">
      <c r="A34" s="348"/>
      <c r="B34" s="364"/>
      <c r="C34" s="355"/>
      <c r="D34" s="361"/>
      <c r="E34" s="358"/>
      <c r="F34" s="198" t="s">
        <v>69</v>
      </c>
      <c r="G34" s="34"/>
    </row>
    <row r="35" spans="1:7" ht="29.1" customHeight="1">
      <c r="A35" s="348"/>
      <c r="B35" s="364"/>
      <c r="C35" s="355"/>
      <c r="D35" s="361"/>
      <c r="E35" s="358"/>
      <c r="F35" s="198" t="s">
        <v>70</v>
      </c>
      <c r="G35" s="34"/>
    </row>
    <row r="36" spans="1:7" ht="126.75">
      <c r="A36" s="348"/>
      <c r="B36" s="365"/>
      <c r="C36" s="356"/>
      <c r="D36" s="362"/>
      <c r="E36" s="359"/>
      <c r="F36" s="199" t="s">
        <v>71</v>
      </c>
      <c r="G36" s="34"/>
    </row>
    <row r="37" spans="1:7" ht="112.5">
      <c r="A37" s="348"/>
      <c r="B37" s="171">
        <v>3.01</v>
      </c>
      <c r="C37" s="172" t="s">
        <v>72</v>
      </c>
      <c r="D37" s="39" t="s">
        <v>2363</v>
      </c>
      <c r="E37" s="200" t="s">
        <v>1351</v>
      </c>
      <c r="F37" s="201" t="s">
        <v>1457</v>
      </c>
      <c r="G37" s="34"/>
    </row>
    <row r="38" spans="1:7" ht="101.25">
      <c r="A38" s="348"/>
      <c r="B38" s="171">
        <v>3.02</v>
      </c>
      <c r="C38" s="172" t="s">
        <v>1384</v>
      </c>
      <c r="D38" s="39" t="s">
        <v>2364</v>
      </c>
      <c r="E38" s="200" t="s">
        <v>1399</v>
      </c>
      <c r="F38" s="201" t="s">
        <v>1458</v>
      </c>
      <c r="G38" s="34"/>
    </row>
    <row r="39" spans="1:7" ht="101.25">
      <c r="A39" s="348"/>
      <c r="B39" s="182">
        <v>4</v>
      </c>
      <c r="C39" s="181" t="s">
        <v>1554</v>
      </c>
      <c r="D39" s="39" t="s">
        <v>2365</v>
      </c>
      <c r="E39" s="37" t="s">
        <v>2307</v>
      </c>
      <c r="F39" s="37" t="s">
        <v>1555</v>
      </c>
      <c r="G39" s="34"/>
    </row>
    <row r="40" spans="1:7" ht="56.25">
      <c r="A40" s="348"/>
      <c r="B40" s="171">
        <v>4.01</v>
      </c>
      <c r="C40" s="181" t="s">
        <v>1554</v>
      </c>
      <c r="D40" s="39" t="s">
        <v>2367</v>
      </c>
      <c r="E40" s="37" t="s">
        <v>2321</v>
      </c>
      <c r="F40" s="37" t="s">
        <v>2326</v>
      </c>
      <c r="G40" s="34"/>
    </row>
    <row r="41" spans="1:7" ht="56.25">
      <c r="A41" s="348"/>
      <c r="B41" s="171" t="s">
        <v>2354</v>
      </c>
      <c r="C41" s="181" t="s">
        <v>1554</v>
      </c>
      <c r="D41" s="39" t="s">
        <v>2366</v>
      </c>
      <c r="E41" s="37" t="s">
        <v>2357</v>
      </c>
      <c r="F41" s="37" t="s">
        <v>2355</v>
      </c>
      <c r="G41" s="34"/>
    </row>
    <row r="42" spans="1:7" ht="56.25">
      <c r="A42" s="348"/>
      <c r="B42" s="171" t="s">
        <v>2399</v>
      </c>
      <c r="C42" s="181" t="s">
        <v>1554</v>
      </c>
      <c r="D42" s="39" t="s">
        <v>2406</v>
      </c>
      <c r="E42" s="37" t="s">
        <v>2356</v>
      </c>
      <c r="F42" s="37" t="s">
        <v>2400</v>
      </c>
      <c r="G42" s="34"/>
    </row>
    <row r="43" spans="1:7" ht="123.75">
      <c r="A43" s="348"/>
      <c r="B43" s="193">
        <v>4.0999999999999996</v>
      </c>
      <c r="C43" s="181" t="s">
        <v>2405</v>
      </c>
      <c r="D43" s="194">
        <v>42867</v>
      </c>
      <c r="E43" s="202" t="s">
        <v>2408</v>
      </c>
      <c r="F43" s="37" t="s">
        <v>2407</v>
      </c>
      <c r="G43" s="34"/>
    </row>
    <row r="44" spans="1:7" ht="78.75">
      <c r="A44" s="348"/>
      <c r="B44" s="193">
        <v>4.2</v>
      </c>
      <c r="C44" s="181" t="s">
        <v>2405</v>
      </c>
      <c r="D44" s="194">
        <v>42704</v>
      </c>
      <c r="E44" s="202" t="s">
        <v>2625</v>
      </c>
      <c r="F44" s="37" t="s">
        <v>2598</v>
      </c>
      <c r="G44" s="34"/>
    </row>
    <row r="45" spans="1:7" ht="157.5">
      <c r="A45" s="348"/>
      <c r="B45" s="243">
        <v>5</v>
      </c>
      <c r="C45" s="181" t="s">
        <v>2405</v>
      </c>
      <c r="D45" s="194">
        <v>42867</v>
      </c>
      <c r="E45" s="202" t="s">
        <v>13032</v>
      </c>
      <c r="F45" s="37" t="s">
        <v>12754</v>
      </c>
      <c r="G45" s="34"/>
    </row>
    <row r="46" spans="1:7" ht="45">
      <c r="A46" s="348"/>
      <c r="B46" s="193">
        <v>5.01</v>
      </c>
      <c r="C46" s="181" t="s">
        <v>2405</v>
      </c>
      <c r="D46" s="194">
        <v>42907</v>
      </c>
      <c r="E46" s="202" t="s">
        <v>13052</v>
      </c>
      <c r="F46" s="37" t="s">
        <v>12754</v>
      </c>
      <c r="G46" s="34"/>
    </row>
    <row r="47" spans="1:7" ht="67.5">
      <c r="A47" s="348"/>
      <c r="B47" s="193">
        <v>5.0999999999999996</v>
      </c>
      <c r="C47" s="181" t="s">
        <v>2405</v>
      </c>
      <c r="D47" s="194">
        <v>43070</v>
      </c>
      <c r="E47" s="202" t="s">
        <v>13247</v>
      </c>
      <c r="F47" s="37" t="s">
        <v>13248</v>
      </c>
      <c r="G47" s="34"/>
    </row>
    <row r="48" spans="1:7" ht="56.25">
      <c r="A48" s="348"/>
      <c r="B48" s="193">
        <v>5.1100000000000003</v>
      </c>
      <c r="C48" s="181" t="s">
        <v>13489</v>
      </c>
      <c r="D48" s="194">
        <v>43217</v>
      </c>
      <c r="E48" s="202" t="s">
        <v>13617</v>
      </c>
      <c r="F48" s="37" t="s">
        <v>13523</v>
      </c>
      <c r="G48" s="34"/>
    </row>
    <row r="49" spans="1:7" ht="56.25">
      <c r="A49" s="348"/>
      <c r="B49" s="193">
        <v>5.12</v>
      </c>
      <c r="C49" s="181" t="s">
        <v>13489</v>
      </c>
      <c r="D49" s="194">
        <v>43581</v>
      </c>
      <c r="E49" s="202" t="s">
        <v>13617</v>
      </c>
      <c r="F49" s="37" t="s">
        <v>14191</v>
      </c>
      <c r="G49" s="34"/>
    </row>
    <row r="50" spans="1:7" ht="78.75">
      <c r="A50" s="348"/>
      <c r="B50" s="243">
        <v>6</v>
      </c>
      <c r="C50" s="181" t="s">
        <v>13489</v>
      </c>
      <c r="D50" s="194">
        <v>43964</v>
      </c>
      <c r="E50" s="202" t="s">
        <v>14433</v>
      </c>
      <c r="F50" s="37" t="s">
        <v>14204</v>
      </c>
      <c r="G50" s="34"/>
    </row>
    <row r="51" spans="1:7" ht="45">
      <c r="A51" s="348"/>
      <c r="B51" s="193">
        <v>6.01</v>
      </c>
      <c r="C51" s="181" t="s">
        <v>13489</v>
      </c>
      <c r="D51" s="194">
        <v>43970</v>
      </c>
      <c r="E51" s="202" t="s">
        <v>15503</v>
      </c>
      <c r="F51" s="202" t="s">
        <v>14204</v>
      </c>
      <c r="G51" s="34"/>
    </row>
    <row r="52" spans="1:7" ht="13.5" thickBot="1">
      <c r="A52" s="349"/>
      <c r="B52" s="350" t="str">
        <f ca="1">OFFSET(L!$C$1,MATCH("General"&amp;"Cpy",L!$A:$A,0)-1,SL,,)</f>
        <v>© 2020 Responsible Minerals Initiative. All rights reserved.</v>
      </c>
      <c r="C52" s="350"/>
      <c r="D52" s="350"/>
      <c r="E52" s="350"/>
      <c r="F52" s="350"/>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6" zoomScalePageLayoutView="70" workbookViewId="0">
      <selection activeCell="G33" sqref="G33:J3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397"/>
      <c r="B1" s="398"/>
      <c r="C1" s="398"/>
      <c r="D1" s="398"/>
      <c r="E1" s="398"/>
      <c r="F1" s="398"/>
      <c r="G1" s="398"/>
      <c r="H1" s="398"/>
      <c r="I1" s="398"/>
      <c r="J1" s="398"/>
      <c r="K1" s="399"/>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0" t="str">
        <f ca="1">OFFSET(L!$C$1,MATCH("Declaration"&amp;ADDRESS(ROW(),COLUMN(),4),L!$A:$A,0)-1,SL,,)</f>
        <v>Conflict Minerals Reporting Template (CMRT)</v>
      </c>
      <c r="E2" s="401"/>
      <c r="F2" s="401"/>
      <c r="G2" s="401"/>
      <c r="H2" s="401"/>
      <c r="I2" s="401"/>
      <c r="J2" s="402"/>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0"/>
      <c r="G3" s="410"/>
      <c r="H3" s="410"/>
      <c r="I3" s="184"/>
      <c r="J3" s="168" t="s">
        <v>15505</v>
      </c>
      <c r="K3" s="47"/>
      <c r="L3" s="139"/>
      <c r="M3" s="130"/>
      <c r="N3" s="130"/>
      <c r="O3" s="131"/>
      <c r="P3" s="144">
        <f>MATCH($D$3,LN,0)</f>
        <v>1</v>
      </c>
    </row>
    <row r="4" spans="1:34" ht="15.75">
      <c r="A4" s="45"/>
      <c r="B4" s="406" t="str">
        <f ca="1">OFFSET(L!$C$1,MATCH("Declaration"&amp;ADDRESS(ROW(),COLUMN(),4),L!$A:$A,0)-1,SL,,)</f>
        <v>The purpose of this document is to collect sourcing information on tin, tantalum, tungsten and gold used in products</v>
      </c>
      <c r="C4" s="406"/>
      <c r="D4" s="406"/>
      <c r="E4" s="406"/>
      <c r="F4" s="406"/>
      <c r="G4" s="406"/>
      <c r="H4" s="406"/>
      <c r="I4" s="411" t="str">
        <f ca="1">OFFSET(L!$C$1,MATCH("Declaration"&amp;ADDRESS(ROW(),COLUMN(),4),L!$A:$A,0)-1,SL,,)</f>
        <v>Link to Terms &amp; Conditions</v>
      </c>
      <c r="J4" s="411"/>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6" t="str">
        <f ca="1">OFFSET(L!$C$1,MATCH("Declaration"&amp;ADDRESS(ROW(),COLUMN(),4),L!$A:$A,0)-1,SL,,)</f>
        <v>Mandatory fields are noted with an asterisk (*).  Consult the instructions tab for guidance on how to answer each question.</v>
      </c>
      <c r="C6" s="406"/>
      <c r="D6" s="406"/>
      <c r="E6" s="406"/>
      <c r="F6" s="406"/>
      <c r="G6" s="406"/>
      <c r="H6" s="406"/>
      <c r="I6" s="406"/>
      <c r="J6" s="406"/>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5" t="str">
        <f ca="1">OFFSET(L!$C$1,MATCH("Declaration"&amp;ADDRESS(ROW(),COLUMN(),4),L!$A:$A,0)-1,SL,,)</f>
        <v>Company Information</v>
      </c>
      <c r="C7" s="415"/>
      <c r="D7" s="415"/>
      <c r="E7" s="415"/>
      <c r="F7" s="415"/>
      <c r="G7" s="415"/>
      <c r="H7" s="415"/>
      <c r="I7" s="415"/>
      <c r="J7" s="415"/>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3" t="s">
        <v>15506</v>
      </c>
      <c r="E8" s="404"/>
      <c r="F8" s="404"/>
      <c r="G8" s="404"/>
      <c r="H8" s="404"/>
      <c r="I8" s="404"/>
      <c r="J8" s="405"/>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2" t="s">
        <v>504</v>
      </c>
      <c r="E9" s="413"/>
      <c r="F9" s="413"/>
      <c r="G9" s="414"/>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6" t="str">
        <f ca="1">OFFSET(L!$C$1,MATCH("Declaration"&amp;ADDRESS(ROW(),COLUMN(),4)&amp;LEFT($D$9,1),L!$A:$A,0)-1,SL,,)</f>
        <v>Description of Scope:</v>
      </c>
      <c r="C10" s="151"/>
      <c r="D10" s="407" t="s">
        <v>15507</v>
      </c>
      <c r="E10" s="408"/>
      <c r="F10" s="408"/>
      <c r="G10" s="408"/>
      <c r="H10" s="408"/>
      <c r="I10" s="408"/>
      <c r="J10" s="409"/>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17"/>
      <c r="C11" s="151"/>
      <c r="D11" s="426" t="str">
        <f ca="1">IF(D9=Q9,OFFSET(L!$C$1,MATCH("Declaration"&amp;ADDRESS(ROW(),COLUMN(),4),L!$A:$A,0)-1,SL,,),"")</f>
        <v/>
      </c>
      <c r="E11" s="427"/>
      <c r="F11" s="427"/>
      <c r="G11" s="427"/>
      <c r="H11" s="427"/>
      <c r="I11" s="427"/>
      <c r="J11" s="428"/>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89" t="s">
        <v>15509</v>
      </c>
      <c r="E12" s="390"/>
      <c r="F12" s="390"/>
      <c r="G12" s="390"/>
      <c r="H12" s="390"/>
      <c r="I12" s="390"/>
      <c r="J12" s="391"/>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89" t="s">
        <v>15508</v>
      </c>
      <c r="E13" s="390"/>
      <c r="F13" s="390"/>
      <c r="G13" s="390"/>
      <c r="H13" s="390"/>
      <c r="I13" s="390"/>
      <c r="J13" s="391"/>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89" t="s">
        <v>15510</v>
      </c>
      <c r="E14" s="390"/>
      <c r="F14" s="390"/>
      <c r="G14" s="390"/>
      <c r="H14" s="390"/>
      <c r="I14" s="390"/>
      <c r="J14" s="391"/>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89" t="s">
        <v>15511</v>
      </c>
      <c r="E15" s="390"/>
      <c r="F15" s="390"/>
      <c r="G15" s="390"/>
      <c r="H15" s="390"/>
      <c r="I15" s="390"/>
      <c r="J15" s="391"/>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48" t="s">
        <v>15512</v>
      </c>
      <c r="E16" s="449"/>
      <c r="F16" s="449"/>
      <c r="G16" s="449"/>
      <c r="H16" s="449"/>
      <c r="I16" s="449"/>
      <c r="J16" s="450"/>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51" t="s">
        <v>15513</v>
      </c>
      <c r="E17" s="390"/>
      <c r="F17" s="390"/>
      <c r="G17" s="390"/>
      <c r="H17" s="390"/>
      <c r="I17" s="390"/>
      <c r="J17" s="391"/>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89" t="s">
        <v>15514</v>
      </c>
      <c r="E18" s="390"/>
      <c r="F18" s="390"/>
      <c r="G18" s="390"/>
      <c r="H18" s="390"/>
      <c r="I18" s="390"/>
      <c r="J18" s="39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89" t="s">
        <v>15515</v>
      </c>
      <c r="E19" s="390"/>
      <c r="F19" s="390"/>
      <c r="G19" s="390"/>
      <c r="H19" s="390"/>
      <c r="I19" s="390"/>
      <c r="J19" s="391"/>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18" t="s">
        <v>15516</v>
      </c>
      <c r="E20" s="419"/>
      <c r="F20" s="419"/>
      <c r="G20" s="419"/>
      <c r="H20" s="419"/>
      <c r="I20" s="419"/>
      <c r="J20" s="420"/>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51" t="s">
        <v>15513</v>
      </c>
      <c r="E21" s="390"/>
      <c r="F21" s="390"/>
      <c r="G21" s="390"/>
      <c r="H21" s="390"/>
      <c r="I21" s="390"/>
      <c r="J21" s="39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6">
        <v>44035</v>
      </c>
      <c r="E22" s="38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3"/>
      <c r="E23" s="423"/>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88" t="str">
        <f ca="1">OFFSET(L!$C$1,MATCH("Declaration"&amp;ADDRESS(ROW(),COLUMN(),4),L!$A:$A,0)-1,SL,,)</f>
        <v>Answer the following questions 1 - 8 based on the declaration scope indicated above</v>
      </c>
      <c r="C24" s="388"/>
      <c r="D24" s="388"/>
      <c r="E24" s="388"/>
      <c r="F24" s="388"/>
      <c r="G24" s="388"/>
      <c r="H24" s="388"/>
      <c r="I24" s="388"/>
      <c r="J24" s="38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4" t="str">
        <f ca="1">OFFSET(L!$C$1,MATCH("Declaration"&amp;ADDRESS(ROW(),COLUMN(),4),L!$A:$A,0)-1,SL,,)</f>
        <v>Answer</v>
      </c>
      <c r="E25" s="424"/>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8" t="s">
        <v>499</v>
      </c>
      <c r="E27" s="379"/>
      <c r="F27" s="15"/>
      <c r="G27" s="380"/>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85" t="str">
        <f ca="1">D25</f>
        <v>Answer</v>
      </c>
      <c r="E31" s="385"/>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2"/>
      <c r="E32" s="393"/>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8"/>
      <c r="E33" s="379"/>
      <c r="F33" s="58"/>
      <c r="G33" s="380" t="s">
        <v>15518</v>
      </c>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5" t="str">
        <f ca="1">D25</f>
        <v>Answer</v>
      </c>
      <c r="E37" s="385"/>
      <c r="F37" s="21"/>
      <c r="G37" s="55" t="str">
        <f ca="1">G25</f>
        <v>Comments</v>
      </c>
      <c r="H37" s="422"/>
      <c r="I37" s="422"/>
      <c r="J37" s="422"/>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8"/>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v>
      </c>
      <c r="C43" s="13"/>
      <c r="D43" s="385" t="str">
        <f ca="1">D25</f>
        <v>Answer</v>
      </c>
      <c r="E43" s="385"/>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8"/>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 xml:space="preserve">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83"/>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 xml:space="preserve">7) Have you identified all of the smelters supplying the 3TG to your supply chain? </v>
      </c>
      <c r="C61" s="13"/>
      <c r="D61" s="385" t="str">
        <f ca="1">D25</f>
        <v>Answer</v>
      </c>
      <c r="E61" s="385"/>
      <c r="F61" s="21"/>
      <c r="G61" s="55" t="str">
        <f ca="1">G25</f>
        <v>Comments</v>
      </c>
      <c r="H61" s="421"/>
      <c r="I61" s="421"/>
      <c r="J61" s="42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2"/>
      <c r="E62" s="393"/>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 xml:space="preserve">8) Has all applicable smelter information received by your company been reported in this declaration? </v>
      </c>
      <c r="C67" s="13"/>
      <c r="D67" s="385" t="str">
        <f ca="1">D25</f>
        <v>Answer</v>
      </c>
      <c r="E67" s="385"/>
      <c r="F67" s="21"/>
      <c r="G67" s="55" t="str">
        <f ca="1">G25</f>
        <v>Comments</v>
      </c>
      <c r="H67" s="421" t="str">
        <f>IF(Q75="(*)","Click here to enter smelter names","")</f>
        <v/>
      </c>
      <c r="I67" s="421"/>
      <c r="J67" s="42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5" t="str">
        <f ca="1">OFFSET(L!$C$1,MATCH("Declaration"&amp;ADDRESS(ROW(),COLUMN(),4),L!$A:$A,0)-1,SL,,)</f>
        <v>Answer the Following Questions at a Company Level</v>
      </c>
      <c r="C73" s="435"/>
      <c r="D73" s="435"/>
      <c r="E73" s="435"/>
      <c r="F73" s="435"/>
      <c r="G73" s="435"/>
      <c r="H73" s="435"/>
      <c r="I73" s="435"/>
      <c r="J73" s="435"/>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4" t="str">
        <f ca="1">D25</f>
        <v>Answer</v>
      </c>
      <c r="E74" s="424"/>
      <c r="F74" s="64"/>
      <c r="G74" s="424" t="str">
        <f ca="1">G25</f>
        <v>Comments</v>
      </c>
      <c r="H74" s="424" t="e">
        <f>HLOOKUP(SL,LT,$O74,0)</f>
        <v>#NAME?</v>
      </c>
      <c r="I74" s="424"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78" t="s">
        <v>499</v>
      </c>
      <c r="E75" s="379"/>
      <c r="F75" s="68"/>
      <c r="G75" s="380" t="s">
        <v>15517</v>
      </c>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5"/>
      <c r="H76" s="425"/>
      <c r="I76" s="425"/>
      <c r="J76" s="425"/>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78" t="s">
        <v>499</v>
      </c>
      <c r="E77" s="379"/>
      <c r="F77" s="68"/>
      <c r="G77" s="394"/>
      <c r="H77" s="395"/>
      <c r="I77" s="395"/>
      <c r="J77" s="396"/>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8" t="s">
        <v>499</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8" t="s">
        <v>499</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8" t="s">
        <v>499</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32" t="s">
        <v>499</v>
      </c>
      <c r="E85" s="433"/>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5"/>
      <c r="H86" s="425"/>
      <c r="I86" s="425"/>
      <c r="J86" s="425"/>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78" t="s">
        <v>499</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4"/>
      <c r="H88" s="434"/>
      <c r="I88" s="434"/>
      <c r="J88" s="434"/>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1" t="str">
        <f>IF(OR($D$8="",$I$3=""),"","Click here to check required fields completion")</f>
        <v/>
      </c>
      <c r="C90" s="431"/>
      <c r="D90" s="431"/>
      <c r="E90" s="431"/>
      <c r="F90" s="431"/>
      <c r="G90" s="431"/>
      <c r="H90" s="431"/>
      <c r="I90" s="431"/>
      <c r="J90" s="43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29" t="str">
        <f ca="1">OFFSET(L!$C$1,MATCH("General"&amp;"Cpy",L!$A:$A,0)-1,SL,,)</f>
        <v>© 2020 Responsible Minerals Initiative. All rights reserved.</v>
      </c>
      <c r="B91" s="430"/>
      <c r="C91" s="430"/>
      <c r="D91" s="430"/>
      <c r="E91" s="430"/>
      <c r="F91" s="430"/>
      <c r="G91" s="430"/>
      <c r="H91" s="430"/>
      <c r="I91" s="430"/>
      <c r="J91" s="43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2" priority="64" stopIfTrue="1">
      <formula>AND(OR($D$26="No",AND($D$26="Yes",$D$32="No")),OR($D$27="No",AND($D$27="Yes",$D$33="No")),OR($D$28="No",AND($D$28="Yes",$D$34="No")),OR($D$29="No",AND($D$29="Yes",$D$35="No")))</formula>
    </cfRule>
    <cfRule type="expression" dxfId="101" priority="65" stopIfTrue="1">
      <formula>IF(D75="",TRUE)</formula>
    </cfRule>
  </conditionalFormatting>
  <conditionalFormatting sqref="G77:J77">
    <cfRule type="expression" dxfId="100" priority="36" stopIfTrue="1">
      <formula>IF(AND($D$77="Yes",$G$77=""),TRUE)</formula>
    </cfRule>
  </conditionalFormatting>
  <conditionalFormatting sqref="D26:E26">
    <cfRule type="expression" dxfId="99" priority="116" stopIfTrue="1">
      <formula>IF($D$26="",TRUE)</formula>
    </cfRule>
  </conditionalFormatting>
  <conditionalFormatting sqref="D27:E27">
    <cfRule type="expression" dxfId="98" priority="123" stopIfTrue="1">
      <formula>IF($D$27="",TRUE)</formula>
    </cfRule>
  </conditionalFormatting>
  <conditionalFormatting sqref="D28:E28">
    <cfRule type="expression" dxfId="97" priority="124" stopIfTrue="1">
      <formula>IF($D$28="",TRUE)</formula>
    </cfRule>
  </conditionalFormatting>
  <conditionalFormatting sqref="D29:E29">
    <cfRule type="expression" dxfId="96" priority="125" stopIfTrue="1">
      <formula>IF($D$29="",TRUE)</formula>
    </cfRule>
  </conditionalFormatting>
  <conditionalFormatting sqref="D8:J8">
    <cfRule type="expression" dxfId="95" priority="130" stopIfTrue="1">
      <formula>IF($D$8="",TRUE)</formula>
    </cfRule>
  </conditionalFormatting>
  <conditionalFormatting sqref="D9:G9">
    <cfRule type="expression" dxfId="94" priority="131" stopIfTrue="1">
      <formula>IF($D$9="",TRUE)</formula>
    </cfRule>
  </conditionalFormatting>
  <conditionalFormatting sqref="D15:J15">
    <cfRule type="expression" dxfId="93" priority="132" stopIfTrue="1">
      <formula>IF($D$15="",TRUE)</formula>
    </cfRule>
  </conditionalFormatting>
  <conditionalFormatting sqref="D16:J16">
    <cfRule type="expression" dxfId="92" priority="133" stopIfTrue="1">
      <formula>IF($D$16="",TRUE)</formula>
    </cfRule>
  </conditionalFormatting>
  <conditionalFormatting sqref="D17:J17">
    <cfRule type="expression" dxfId="91" priority="134" stopIfTrue="1">
      <formula>IF($D$17="",TRUE)</formula>
    </cfRule>
  </conditionalFormatting>
  <conditionalFormatting sqref="D18:J18">
    <cfRule type="expression" dxfId="90" priority="135" stopIfTrue="1">
      <formula>IF($D$18="",TRUE)</formula>
    </cfRule>
  </conditionalFormatting>
  <conditionalFormatting sqref="D22:E22">
    <cfRule type="expression" dxfId="89" priority="138" stopIfTrue="1">
      <formula>IF($D$22="",TRUE)</formula>
    </cfRule>
  </conditionalFormatting>
  <conditionalFormatting sqref="D10:J10">
    <cfRule type="expression" dxfId="88" priority="35" stopIfTrue="1">
      <formula>IF($D$9=$Q$9,TRUE)</formula>
    </cfRule>
    <cfRule type="expression" dxfId="87" priority="145" stopIfTrue="1">
      <formula>IF(AND($D$10="",$D$9=$R$9),TRUE)</formula>
    </cfRule>
  </conditionalFormatting>
  <conditionalFormatting sqref="D34:E34 D40:E40 D52:E52 D58:E58 D64:E64 D70:E70">
    <cfRule type="expression" dxfId="86" priority="28" stopIfTrue="1">
      <formula>$P$28=""</formula>
    </cfRule>
  </conditionalFormatting>
  <conditionalFormatting sqref="D35:E35 D41:E41 D53:E53 D59:E59 D65:E65 D71:E71">
    <cfRule type="expression" dxfId="85" priority="143" stopIfTrue="1">
      <formula>$P$29=""</formula>
    </cfRule>
  </conditionalFormatting>
  <conditionalFormatting sqref="D32:E32">
    <cfRule type="expression" dxfId="84" priority="121" stopIfTrue="1">
      <formula>$P$26=""</formula>
    </cfRule>
  </conditionalFormatting>
  <conditionalFormatting sqref="D32:E32">
    <cfRule type="expression" dxfId="83" priority="34" stopIfTrue="1">
      <formula>IF(AND(OR($D$26="Yes",$D$26=""),$D$32=""),1,0)</formula>
    </cfRule>
  </conditionalFormatting>
  <conditionalFormatting sqref="D38 D50 D56 D62 D68">
    <cfRule type="expression" dxfId="82" priority="30" stopIfTrue="1">
      <formula>$P$32=""</formula>
    </cfRule>
  </conditionalFormatting>
  <conditionalFormatting sqref="D39:E39 D51 D57 D63 D69">
    <cfRule type="expression" dxfId="81" priority="29" stopIfTrue="1">
      <formula>$P$33=""</formula>
    </cfRule>
  </conditionalFormatting>
  <conditionalFormatting sqref="D40 D52 D58 D64 D70">
    <cfRule type="expression" dxfId="80" priority="19" stopIfTrue="1">
      <formula>$P$34=""</formula>
    </cfRule>
    <cfRule type="expression" dxfId="79" priority="141" stopIfTrue="1">
      <formula>IF(AND(OR($D$28="Yes",$D$28=""),D40=""),1,0)</formula>
    </cfRule>
  </conditionalFormatting>
  <conditionalFormatting sqref="D41 D53 D59 D65 D71">
    <cfRule type="expression" dxfId="78" priority="27" stopIfTrue="1">
      <formula>$P$35=""</formula>
    </cfRule>
  </conditionalFormatting>
  <conditionalFormatting sqref="D38:E38 D50:E50 D56:E56 D62:E62 D68:E68">
    <cfRule type="expression" dxfId="77" priority="32" stopIfTrue="1">
      <formula>$P$26=""</formula>
    </cfRule>
    <cfRule type="expression" dxfId="76" priority="33" stopIfTrue="1">
      <formula>IF(AND(OR($D$26="Yes",$D$26=""),D38=""),1,0)</formula>
    </cfRule>
  </conditionalFormatting>
  <conditionalFormatting sqref="G85:J85">
    <cfRule type="expression" dxfId="75" priority="26" stopIfTrue="1">
      <formula>IF(AND($D$85="Yes, using other format (describe)",$G$85=""),TRUE)</formula>
    </cfRule>
  </conditionalFormatting>
  <conditionalFormatting sqref="D39:E39 D51:E51 D57:E57 D63:E63 D69:E69">
    <cfRule type="expression" dxfId="74" priority="139" stopIfTrue="1">
      <formula>$P$39=""</formula>
    </cfRule>
    <cfRule type="expression" dxfId="73" priority="140" stopIfTrue="1">
      <formula>IF(AND(OR($D$27="Yes",$D$27=""),D39=""),1,0)</formula>
    </cfRule>
  </conditionalFormatting>
  <conditionalFormatting sqref="D33:E33">
    <cfRule type="expression" dxfId="72" priority="21" stopIfTrue="1">
      <formula>IF(AND(OR($D$27="Yes",$D$27=""),$D$33=""),1,0)</formula>
    </cfRule>
    <cfRule type="expression" dxfId="71" priority="22" stopIfTrue="1">
      <formula>$P$27=""</formula>
    </cfRule>
  </conditionalFormatting>
  <conditionalFormatting sqref="D34:E34">
    <cfRule type="expression" dxfId="70" priority="142" stopIfTrue="1">
      <formula>IF(AND(OR($D$28="Yes",$D$28=""),$D$34=""),1,0)</formula>
    </cfRule>
  </conditionalFormatting>
  <conditionalFormatting sqref="D41:E41 D53:E53 D59:E59 D65:E65 D71:E71">
    <cfRule type="expression" dxfId="69" priority="144" stopIfTrue="1">
      <formula>IF(AND(OR($D$29="Yes",$D$29=""),D41=""),1,0)</formula>
    </cfRule>
  </conditionalFormatting>
  <conditionalFormatting sqref="D35:E35">
    <cfRule type="expression" dxfId="68" priority="18" stopIfTrue="1">
      <formula>IF(AND(OR($D$29="Yes",$D$29=""),$D$35=""),1,0)</formula>
    </cfRule>
  </conditionalFormatting>
  <conditionalFormatting sqref="D20:J20">
    <cfRule type="expression" dxfId="67" priority="14" stopIfTrue="1">
      <formula>IF($D$20="",TRUE)</formula>
    </cfRule>
  </conditionalFormatting>
  <conditionalFormatting sqref="D46:E46">
    <cfRule type="expression" dxfId="66" priority="4" stopIfTrue="1">
      <formula>$P$28=""</formula>
    </cfRule>
  </conditionalFormatting>
  <conditionalFormatting sqref="D47:E47">
    <cfRule type="expression" dxfId="65" priority="12" stopIfTrue="1">
      <formula>$P$29=""</formula>
    </cfRule>
  </conditionalFormatting>
  <conditionalFormatting sqref="D44">
    <cfRule type="expression" dxfId="64" priority="6" stopIfTrue="1">
      <formula>$P$32=""</formula>
    </cfRule>
  </conditionalFormatting>
  <conditionalFormatting sqref="D45">
    <cfRule type="expression" dxfId="63" priority="5" stopIfTrue="1">
      <formula>$P$33=""</formula>
    </cfRule>
  </conditionalFormatting>
  <conditionalFormatting sqref="D46">
    <cfRule type="expression" dxfId="62" priority="2" stopIfTrue="1">
      <formula>$P$34=""</formula>
    </cfRule>
    <cfRule type="expression" dxfId="61" priority="11" stopIfTrue="1">
      <formula>IF(AND(OR($D$28="Yes",$D$28=""),D46=""),1,0)</formula>
    </cfRule>
  </conditionalFormatting>
  <conditionalFormatting sqref="D47">
    <cfRule type="expression" dxfId="60" priority="3" stopIfTrue="1">
      <formula>$P$35=""</formula>
    </cfRule>
  </conditionalFormatting>
  <conditionalFormatting sqref="D44:E44">
    <cfRule type="expression" dxfId="59" priority="7" stopIfTrue="1">
      <formula>$P$26=""</formula>
    </cfRule>
    <cfRule type="expression" dxfId="58" priority="8" stopIfTrue="1">
      <formula>IF(AND(OR($D$26="Yes",$D$26=""),D44=""),1,0)</formula>
    </cfRule>
  </conditionalFormatting>
  <conditionalFormatting sqref="D45:E45">
    <cfRule type="expression" dxfId="57" priority="9" stopIfTrue="1">
      <formula>$P$39=""</formula>
    </cfRule>
    <cfRule type="expression" dxfId="56" priority="10" stopIfTrue="1">
      <formula>IF(AND(OR($D$27="Yes",$D$27=""),D45=""),1,0)</formula>
    </cfRule>
  </conditionalFormatting>
  <conditionalFormatting sqref="D47:E47">
    <cfRule type="expression" dxfId="55" priority="13" stopIfTrue="1">
      <formula>IF(AND(OR($D$29="Yes",$D$29=""),D47=""),1,0)</formula>
    </cfRule>
  </conditionalFormatting>
  <conditionalFormatting sqref="D21:J21">
    <cfRule type="expression" dxfId="0" priority="1" stopIfTrue="1">
      <formula>IF($D$17="",TRUE)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display="johnds@rencol.com" xr:uid="{16018461-C379-47BA-9FC0-B859F444FB46}"/>
    <hyperlink ref="D16:J16" r:id="rId4" display="johnd@rencol.com" xr:uid="{2C0E02D1-D936-4E66-8745-E3BB96E7308C}"/>
    <hyperlink ref="D20" r:id="rId5" xr:uid="{ED4B6642-53DF-4ACD-A940-A3F2F62B2E9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5" sqref="A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6" t="str">
        <f ca="1">OFFSET(L!$C$1,MATCH("Smelter List"&amp;ADDRESS(ROW(),COLUMN(),4),L!$A:$A,0)-1,SL,,)</f>
        <v>Link to "RMAP Conformant Smelter List"</v>
      </c>
      <c r="K2" s="437"/>
      <c r="L2" s="437"/>
      <c r="M2" s="437"/>
      <c r="N2" s="437"/>
      <c r="O2" s="437"/>
      <c r="P2" s="234"/>
      <c r="Q2" s="235"/>
      <c r="R2" s="236"/>
      <c r="S2" s="236"/>
      <c r="T2" s="236"/>
      <c r="U2" s="267"/>
      <c r="V2" s="267"/>
      <c r="W2" s="268"/>
      <c r="X2" s="267"/>
      <c r="Y2" s="267"/>
      <c r="Z2" s="267"/>
      <c r="AH2" s="176" t="s">
        <v>498</v>
      </c>
    </row>
    <row r="3" spans="1:34" s="269" customFormat="1" ht="243.95" customHeight="1">
      <c r="A3" s="204"/>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70"/>
      <c r="G3" s="439" t="str">
        <f ca="1">OFFSET(L!$C$1,MATCH("General"&amp;"Cpy",L!$A:$A,0)-1,SL,,)</f>
        <v>© 2020 Responsible Minerals Initiative. All rights reserved.</v>
      </c>
      <c r="H3" s="439"/>
      <c r="I3" s="440"/>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4" priority="38" stopIfTrue="1">
      <formula>IF(B586="",TRUE)</formula>
    </cfRule>
    <cfRule type="expression" dxfId="53" priority="49" stopIfTrue="1">
      <formula>IF(AND(COUNTIF(MetalSmelter,B586&amp;C586)=0,LEN(C586)&gt;0),TRUE,FALSE)</formula>
    </cfRule>
  </conditionalFormatting>
  <conditionalFormatting sqref="D586:D2504">
    <cfRule type="expression" dxfId="52" priority="32" stopIfTrue="1">
      <formula>IF(AND(LEN($C586)&gt;0,($C586&lt;&gt;"Smelter Not Listed")),1,0)</formula>
    </cfRule>
    <cfRule type="expression" dxfId="51" priority="57" stopIfTrue="1">
      <formula>IF(AND(D586="",$C586=$X$4),TRUE)</formula>
    </cfRule>
    <cfRule type="expression" dxfId="50" priority="58" stopIfTrue="1">
      <formula>IF(FIND("!",D586),TRUE)</formula>
    </cfRule>
  </conditionalFormatting>
  <conditionalFormatting sqref="G586:G2504">
    <cfRule type="expression" dxfId="49" priority="59" stopIfTrue="1">
      <formula>IF(FIND("Enter smelter details",G586),TRUE)</formula>
    </cfRule>
  </conditionalFormatting>
  <conditionalFormatting sqref="R586:R2505 E586:E2504">
    <cfRule type="expression" dxfId="48" priority="45" stopIfTrue="1">
      <formula>IF(AND(E586="",$C586=$X$4),TRUE)</formula>
    </cfRule>
    <cfRule type="expression" dxfId="47" priority="46" stopIfTrue="1">
      <formula>IF(FIND("!",E586),TRUE)</formula>
    </cfRule>
  </conditionalFormatting>
  <conditionalFormatting sqref="F586:F2504">
    <cfRule type="expression" dxfId="46" priority="36" stopIfTrue="1">
      <formula>IF(AND(LEN($A586)&gt;0,$A586&lt;&gt;$F586),TRUE,FALSE)</formula>
    </cfRule>
  </conditionalFormatting>
  <conditionalFormatting sqref="C586:C2504">
    <cfRule type="expression" dxfId="45" priority="35" stopIfTrue="1">
      <formula>IF(AND(B586&lt;&gt;"",C586=""),TRUE)</formula>
    </cfRule>
  </conditionalFormatting>
  <conditionalFormatting sqref="B21:B585 B5:B19">
    <cfRule type="expression" dxfId="44" priority="14" stopIfTrue="1">
      <formula>IF(B5="",TRUE)</formula>
    </cfRule>
    <cfRule type="expression" dxfId="43" priority="17" stopIfTrue="1">
      <formula>IF(AND(COUNTIF(MetalSmelter,B5&amp;C5)=0,LEN(C5)&gt;0),TRUE,FALSE)</formula>
    </cfRule>
  </conditionalFormatting>
  <conditionalFormatting sqref="D5:D19 D21:D585">
    <cfRule type="expression" dxfId="42" priority="11" stopIfTrue="1">
      <formula>IF(AND(LEN($C5)&gt;0,($C5&lt;&gt;"Smelter Not Listed")),1,0)</formula>
    </cfRule>
    <cfRule type="expression" dxfId="41" priority="18" stopIfTrue="1">
      <formula>IF(AND(D5="",$C5=$X$4),TRUE)</formula>
    </cfRule>
    <cfRule type="expression" dxfId="40" priority="19" stopIfTrue="1">
      <formula>IF(FIND("!",D5),TRUE)</formula>
    </cfRule>
  </conditionalFormatting>
  <conditionalFormatting sqref="G5:G19 G21:G585">
    <cfRule type="expression" dxfId="39" priority="20" stopIfTrue="1">
      <formula>IF(FIND("Enter smelter details",G5),TRUE)</formula>
    </cfRule>
  </conditionalFormatting>
  <conditionalFormatting sqref="R5:R585 E5:E19 E21:E585">
    <cfRule type="expression" dxfId="38" priority="15" stopIfTrue="1">
      <formula>IF(AND(E5="",$C5=$X$4),TRUE)</formula>
    </cfRule>
    <cfRule type="expression" dxfId="37" priority="16" stopIfTrue="1">
      <formula>IF(FIND("!",E5),TRUE)</formula>
    </cfRule>
  </conditionalFormatting>
  <conditionalFormatting sqref="F5:F19 F21:F585">
    <cfRule type="expression" dxfId="36" priority="13" stopIfTrue="1">
      <formula>IF(AND(LEN($A5)&gt;0,$A5&lt;&gt;$F5),TRUE,FALSE)</formula>
    </cfRule>
  </conditionalFormatting>
  <conditionalFormatting sqref="C21:C585 C5:C19">
    <cfRule type="expression" dxfId="35" priority="12" stopIfTrue="1">
      <formula>IF(AND(B5&lt;&gt;"",C5=""),TRUE)</formula>
    </cfRule>
  </conditionalFormatting>
  <conditionalFormatting sqref="B20">
    <cfRule type="expression" dxfId="34" priority="4" stopIfTrue="1">
      <formula>IF(B20="",TRUE)</formula>
    </cfRule>
    <cfRule type="expression" dxfId="33" priority="7" stopIfTrue="1">
      <formula>IF(AND(COUNTIF(MetalSmelter,B20&amp;C20)=0,LEN(C20)&gt;0),TRUE,FALSE)</formula>
    </cfRule>
  </conditionalFormatting>
  <conditionalFormatting sqref="D20">
    <cfRule type="expression" dxfId="32" priority="1" stopIfTrue="1">
      <formula>IF(AND(LEN($C20)&gt;0,($C20&lt;&gt;"Smelter Not Listed")),1,0)</formula>
    </cfRule>
    <cfRule type="expression" dxfId="31" priority="8" stopIfTrue="1">
      <formula>IF(AND(D20="",$C20=$X$4),TRUE)</formula>
    </cfRule>
    <cfRule type="expression" dxfId="30" priority="9" stopIfTrue="1">
      <formula>IF(FIND("!",D20),TRUE)</formula>
    </cfRule>
  </conditionalFormatting>
  <conditionalFormatting sqref="G20">
    <cfRule type="expression" dxfId="29" priority="10" stopIfTrue="1">
      <formula>IF(FIND("Enter smelter details",G20),TRUE)</formula>
    </cfRule>
  </conditionalFormatting>
  <conditionalFormatting sqref="E20">
    <cfRule type="expression" dxfId="28" priority="5" stopIfTrue="1">
      <formula>IF(AND(E20="",$C20=$X$4),TRUE)</formula>
    </cfRule>
    <cfRule type="expression" dxfId="27" priority="6" stopIfTrue="1">
      <formula>IF(FIND("!",E20),TRUE)</formula>
    </cfRule>
  </conditionalFormatting>
  <conditionalFormatting sqref="F20">
    <cfRule type="expression" dxfId="26" priority="3" stopIfTrue="1">
      <formula>IF(AND(LEN($A20)&gt;0,$A20&lt;&gt;$F20),TRUE,FALSE)</formula>
    </cfRule>
  </conditionalFormatting>
  <conditionalFormatting sqref="C20">
    <cfRule type="expression" dxfId="25"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1" t="str">
        <f ca="1">OFFSET(L!$C$1,MATCH("Checker"&amp;ADDRESS(ROW(),COLUMN(),4),L!$A:$A,0)-1,SL,,)</f>
        <v>To ensure all required fields have been populated before submitting to your customers review form for any line items highlighted in red</v>
      </c>
      <c r="B1" s="441"/>
      <c r="C1" s="441"/>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Rencol Components Ltd</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Applies to all products distributed and sold by Rencol worldwide, and by our Chinese affiliate, Shanghai Qi Fu</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John Dickinson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johnd@rencol.com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+44 (0)1179 160090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Mark Walker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markw@rencol.com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44035</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51">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t="str">
        <f>Declaration!D75</f>
        <v>No</v>
      </c>
      <c r="C54" s="102" t="str">
        <f t="shared" ref="C54:C60" ca="1" si="10">IF(H54=1,J54,I54)</f>
        <v>Complete</v>
      </c>
      <c r="D54" s="108" t="str">
        <f>IF(H54=1,"Click here to answer question (A)","")</f>
        <v/>
      </c>
      <c r="E54" s="84" t="s">
        <v>1330</v>
      </c>
      <c r="F54" s="107">
        <f>IF(SUM(F$24:F$27)=0,0,1)</f>
        <v>0</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No</v>
      </c>
      <c r="C55" s="102" t="str">
        <f t="shared" ca="1" si="10"/>
        <v>Complete</v>
      </c>
      <c r="D55" s="108" t="str">
        <f>IF(H55=1,"Click here to answer question (B)","")</f>
        <v/>
      </c>
      <c r="E55" s="84" t="s">
        <v>1330</v>
      </c>
      <c r="F55" s="107">
        <f t="shared" ref="F55" si="12">F$54</f>
        <v>0</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v>
      </c>
      <c r="B57" s="102" t="str">
        <f>Declaration!D79</f>
        <v>No</v>
      </c>
      <c r="C57" s="102" t="str">
        <f t="shared" ca="1" si="10"/>
        <v>Complete</v>
      </c>
      <c r="D57" s="108" t="str">
        <f>IF(H57=1,"Click here to answer question (C)","")</f>
        <v/>
      </c>
      <c r="E57" s="84" t="s">
        <v>1330</v>
      </c>
      <c r="F57" s="107">
        <f>F$54</f>
        <v>0</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No</v>
      </c>
      <c r="C58" s="102" t="str">
        <f t="shared" ca="1" si="10"/>
        <v>Complete</v>
      </c>
      <c r="D58" s="108" t="str">
        <f>IF(H58=1,"Click here to answer question (D)","")</f>
        <v/>
      </c>
      <c r="E58" s="84" t="s">
        <v>1330</v>
      </c>
      <c r="F58" s="107">
        <f>F$54</f>
        <v>0</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No</v>
      </c>
      <c r="C59" s="102" t="str">
        <f t="shared" ca="1" si="10"/>
        <v>Complete</v>
      </c>
      <c r="D59" s="108" t="str">
        <f>IF(H59=1,"Click here to answer question (E)","")</f>
        <v/>
      </c>
      <c r="E59" s="84" t="s">
        <v>1330</v>
      </c>
      <c r="F59" s="107">
        <f>F$54</f>
        <v>0</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No</v>
      </c>
      <c r="C60" s="102" t="str">
        <f t="shared" ca="1" si="10"/>
        <v>Complete</v>
      </c>
      <c r="D60" s="108" t="str">
        <f>IF(H60=1,"Click here to answer question (F)","")</f>
        <v/>
      </c>
      <c r="E60" s="84" t="s">
        <v>1330</v>
      </c>
      <c r="F60" s="107">
        <f>F$54</f>
        <v>0</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v>
      </c>
      <c r="B62" s="102" t="str">
        <f>Declaration!D87</f>
        <v>No</v>
      </c>
      <c r="C62" s="102" t="str">
        <f t="shared" ref="C62:C68" ca="1" si="13">IF(H62=1,J62,I62)</f>
        <v>Complete</v>
      </c>
      <c r="D62" s="108" t="str">
        <f>IF(H62=1,"Click here to answer question (G)","")</f>
        <v/>
      </c>
      <c r="E62" s="84" t="s">
        <v>1330</v>
      </c>
      <c r="F62" s="107">
        <f>F$54</f>
        <v>0</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1330</v>
      </c>
      <c r="F63" s="107">
        <f>F$54</f>
        <v>0</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4" priority="358" stopIfTrue="1">
      <formula>$H$56=0</formula>
    </cfRule>
  </conditionalFormatting>
  <conditionalFormatting sqref="B66">
    <cfRule type="expression" dxfId="23" priority="39" stopIfTrue="1">
      <formula>IF(F66=0,TRUE)</formula>
    </cfRule>
  </conditionalFormatting>
  <conditionalFormatting sqref="B67">
    <cfRule type="expression" dxfId="22" priority="35" stopIfTrue="1">
      <formula>IF(F67=0,TRUE)</formula>
    </cfRule>
  </conditionalFormatting>
  <conditionalFormatting sqref="B68:B69">
    <cfRule type="expression" dxfId="21" priority="31" stopIfTrue="1">
      <formula>IF(F68=0,TRUE)</formula>
    </cfRule>
  </conditionalFormatting>
  <conditionalFormatting sqref="C69">
    <cfRule type="expression" dxfId="20" priority="13" stopIfTrue="1">
      <formula>C69="Not Required"</formula>
    </cfRule>
    <cfRule type="expression" dxfId="19" priority="21" stopIfTrue="1">
      <formula>OR(C69="Complete",C69="填写",C69="記入",C69="완료",C69="Complétez",C69="Concluído",C69="Vollständig",C69="Completare",C69="Doldurun")</formula>
    </cfRule>
  </conditionalFormatting>
  <conditionalFormatting sqref="A69">
    <cfRule type="expression" dxfId="18" priority="14" stopIfTrue="1">
      <formula>C69="Not Required"</formula>
    </cfRule>
    <cfRule type="expression" dxfId="17"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6" priority="347" stopIfTrue="1">
      <formula>$F4=0</formula>
    </cfRule>
    <cfRule type="expression" dxfId="15" priority="348" stopIfTrue="1">
      <formula>$H4=0</formula>
    </cfRule>
    <cfRule type="expression" dxfId="14" priority="349" stopIfTrue="1">
      <formula>$H4=1</formula>
    </cfRule>
  </conditionalFormatting>
  <conditionalFormatting sqref="C69 A69">
    <cfRule type="expression" dxfId="13" priority="11" stopIfTrue="1">
      <formula>IF(AND($F$69=1,$G$69=1),TRUE,FALSE)</formula>
    </cfRule>
  </conditionalFormatting>
  <conditionalFormatting sqref="A29:A32">
    <cfRule type="expression" dxfId="12" priority="2" stopIfTrue="1">
      <formula>$F29=0</formula>
    </cfRule>
    <cfRule type="expression" dxfId="11" priority="3" stopIfTrue="1">
      <formula>$H29=0</formula>
    </cfRule>
    <cfRule type="expression" dxfId="10" priority="4" stopIfTrue="1">
      <formula>$H29=1</formula>
    </cfRule>
  </conditionalFormatting>
  <conditionalFormatting sqref="B65">
    <cfRule type="expression" dxfId="9" priority="1" stopIfTrue="1">
      <formula>IF(F65=0,TRUE)</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3" t="str">
        <f ca="1">OFFSET(L!$C$1,MATCH("Product List"&amp;ADDRESS(ROW(),COLUMN(),4),L!$A:$A,0)-1,SL,,)</f>
        <v>Completion required only if reporting level "Product (or List of Products)" selected on the 'Declaration' worksheet.</v>
      </c>
      <c r="B1" s="444"/>
      <c r="C1" s="444"/>
      <c r="D1" s="444"/>
      <c r="E1" s="145"/>
    </row>
    <row r="2" spans="1:6">
      <c r="A2" s="29"/>
      <c r="B2" s="147"/>
      <c r="C2" s="147"/>
      <c r="D2"/>
      <c r="E2" s="30"/>
    </row>
    <row r="3" spans="1:6">
      <c r="A3" s="29"/>
      <c r="B3" s="147"/>
      <c r="C3" s="147"/>
      <c r="D3" s="147"/>
      <c r="E3" s="30"/>
    </row>
    <row r="4" spans="1:6" ht="15.75" customHeight="1">
      <c r="A4" s="29"/>
      <c r="B4" s="442" t="s">
        <v>921</v>
      </c>
      <c r="C4" s="442"/>
      <c r="D4" s="442"/>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5" t="str">
        <f ca="1">OFFSET(L!$C$1,MATCH("General"&amp;"Cpy",L!$A:$A,0)-1,SL,,)</f>
        <v>© 2020 Responsible Minerals Initiative. All rights reserved.</v>
      </c>
      <c r="C1001" s="445"/>
      <c r="D1001" s="445"/>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5" priority="21" stopIfTrue="1" operator="equal">
      <formula>"Yes"</formula>
    </cfRule>
  </conditionalFormatting>
  <conditionalFormatting sqref="K5">
    <cfRule type="cellIs" dxfId="4" priority="5" stopIfTrue="1" operator="equal">
      <formula>"Yes"</formula>
    </cfRule>
  </conditionalFormatting>
  <conditionalFormatting sqref="J293:J294">
    <cfRule type="cellIs" dxfId="3" priority="3" stopIfTrue="1" operator="equal">
      <formula>"Yes"</formula>
    </cfRule>
  </conditionalFormatting>
  <conditionalFormatting sqref="J353:J354">
    <cfRule type="cellIs" dxfId="2" priority="2" stopIfTrue="1" operator="equal">
      <formula>"Yes"</formula>
    </cfRule>
  </conditionalFormatting>
  <conditionalFormatting sqref="J484:J485">
    <cfRule type="cellIs" dxfId="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John Dickinson</cp:lastModifiedBy>
  <cp:lastPrinted>2015-04-21T20:47:43Z</cp:lastPrinted>
  <dcterms:created xsi:type="dcterms:W3CDTF">2010-06-21T21:00:23Z</dcterms:created>
  <dcterms:modified xsi:type="dcterms:W3CDTF">2020-07-23T11:16:32Z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